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ocuments\JOMMA\BSK\2021_05\Gym. Ivana Horvátha, Ivana Horvátha 14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BSK_2021_06 - Oprava žiac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'BSK_2021_06 - Oprava žiac...'!$C$122:$K$207</definedName>
    <definedName name="_xlnm.Print_Area" localSheetId="1">'BSK_2021_06 - Oprava žiac...'!$C$4:$J$76,'BSK_2021_06 - Oprava žiac...'!$C$82:$J$106,'BSK_2021_06 - Oprava žiac...'!$C$112:$J$207</definedName>
    <definedName name="_xlnm.Print_Titles" localSheetId="1">'BSK_2021_06 - Oprava žiac...'!$122:$122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03"/>
  <c r="BH203"/>
  <c r="BG203"/>
  <c r="BE203"/>
  <c r="T203"/>
  <c r="R203"/>
  <c r="P203"/>
  <c r="BI202"/>
  <c r="BH202"/>
  <c r="BG202"/>
  <c r="BE202"/>
  <c r="T202"/>
  <c r="R202"/>
  <c r="P202"/>
  <c r="BI198"/>
  <c r="BH198"/>
  <c r="BG198"/>
  <c r="BE198"/>
  <c r="T198"/>
  <c r="R198"/>
  <c r="P198"/>
  <c r="BI193"/>
  <c r="BH193"/>
  <c r="BG193"/>
  <c r="BE193"/>
  <c r="T193"/>
  <c r="R193"/>
  <c r="P193"/>
  <c r="BI188"/>
  <c r="BH188"/>
  <c r="BG188"/>
  <c r="BE188"/>
  <c r="T188"/>
  <c r="R188"/>
  <c r="P188"/>
  <c r="BI183"/>
  <c r="BH183"/>
  <c r="BG183"/>
  <c r="BE183"/>
  <c r="T183"/>
  <c r="R183"/>
  <c r="P183"/>
  <c r="BI179"/>
  <c r="BH179"/>
  <c r="BG179"/>
  <c r="BE179"/>
  <c r="T179"/>
  <c r="R179"/>
  <c r="P179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8"/>
  <c r="BH148"/>
  <c r="BG148"/>
  <c r="BE148"/>
  <c r="T148"/>
  <c r="T147"/>
  <c r="R148"/>
  <c r="R147"/>
  <c r="P148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J120"/>
  <c r="F119"/>
  <c r="F117"/>
  <c r="E115"/>
  <c r="J90"/>
  <c r="F89"/>
  <c r="F87"/>
  <c r="E85"/>
  <c r="J19"/>
  <c r="E19"/>
  <c r="J119"/>
  <c r="J18"/>
  <c r="J16"/>
  <c r="E16"/>
  <c r="F120"/>
  <c r="J15"/>
  <c r="J10"/>
  <c r="J87"/>
  <c i="1" r="L90"/>
  <c r="AM90"/>
  <c r="AM89"/>
  <c r="L89"/>
  <c r="AM87"/>
  <c r="L87"/>
  <c r="L85"/>
  <c r="L84"/>
  <c i="2" r="J144"/>
  <c r="BK131"/>
  <c r="J129"/>
  <c r="J169"/>
  <c r="J167"/>
  <c r="J164"/>
  <c r="J163"/>
  <c r="BK155"/>
  <c r="J154"/>
  <c r="BK152"/>
  <c r="J151"/>
  <c r="BK148"/>
  <c r="BK145"/>
  <c r="BK143"/>
  <c r="J139"/>
  <c r="J131"/>
  <c r="J203"/>
  <c r="BK167"/>
  <c r="J166"/>
  <c r="BK161"/>
  <c r="J155"/>
  <c r="BK151"/>
  <c r="BK141"/>
  <c r="BK137"/>
  <c r="BK135"/>
  <c r="BK133"/>
  <c i="1" r="AS94"/>
  <c i="2" r="BK202"/>
  <c r="BK198"/>
  <c r="J198"/>
  <c r="BK193"/>
  <c r="J193"/>
  <c r="BK188"/>
  <c r="J188"/>
  <c r="BK183"/>
  <c r="J183"/>
  <c r="BK179"/>
  <c r="J179"/>
  <c r="BK175"/>
  <c r="J175"/>
  <c r="BK173"/>
  <c r="J172"/>
  <c r="BK171"/>
  <c r="BK170"/>
  <c r="BK166"/>
  <c r="J157"/>
  <c r="BK128"/>
  <c r="J145"/>
  <c r="BK144"/>
  <c r="J137"/>
  <c r="J135"/>
  <c r="J133"/>
  <c r="BK129"/>
  <c r="J202"/>
  <c r="J173"/>
  <c r="BK172"/>
  <c r="J171"/>
  <c r="J170"/>
  <c r="BK169"/>
  <c r="BK164"/>
  <c r="BK163"/>
  <c r="J161"/>
  <c r="BK154"/>
  <c r="J152"/>
  <c r="J141"/>
  <c r="J128"/>
  <c r="J126"/>
  <c r="BK157"/>
  <c r="J146"/>
  <c r="J143"/>
  <c r="BK139"/>
  <c r="BK203"/>
  <c r="J148"/>
  <c r="BK146"/>
  <c r="BK126"/>
  <c l="1" r="P174"/>
  <c r="R136"/>
  <c r="R168"/>
  <c r="P125"/>
  <c r="R174"/>
  <c r="P136"/>
  <c r="T136"/>
  <c r="BK150"/>
  <c r="J150"/>
  <c r="J100"/>
  <c r="T168"/>
  <c r="P168"/>
  <c r="BK136"/>
  <c r="J136"/>
  <c r="J97"/>
  <c r="BK174"/>
  <c r="J174"/>
  <c r="J105"/>
  <c r="BK125"/>
  <c r="J125"/>
  <c r="J96"/>
  <c r="R125"/>
  <c r="R124"/>
  <c r="P150"/>
  <c r="R150"/>
  <c r="T150"/>
  <c r="BK153"/>
  <c r="J153"/>
  <c r="J101"/>
  <c r="P153"/>
  <c r="R153"/>
  <c r="T153"/>
  <c r="BK156"/>
  <c r="J156"/>
  <c r="J102"/>
  <c r="P156"/>
  <c r="R156"/>
  <c r="T156"/>
  <c r="BK165"/>
  <c r="J165"/>
  <c r="J103"/>
  <c r="P165"/>
  <c r="R165"/>
  <c r="T165"/>
  <c r="BK168"/>
  <c r="J168"/>
  <c r="J104"/>
  <c r="T125"/>
  <c r="T124"/>
  <c r="T174"/>
  <c r="BF133"/>
  <c r="J89"/>
  <c r="BF152"/>
  <c r="J117"/>
  <c r="BF129"/>
  <c r="BF137"/>
  <c r="BF144"/>
  <c r="BF148"/>
  <c r="BF157"/>
  <c r="BF164"/>
  <c r="BF166"/>
  <c r="BF170"/>
  <c r="BF171"/>
  <c r="BF172"/>
  <c r="BF203"/>
  <c r="BF139"/>
  <c r="BF146"/>
  <c r="BF151"/>
  <c r="BK147"/>
  <c r="J147"/>
  <c r="J98"/>
  <c r="BF131"/>
  <c r="BF143"/>
  <c r="BF154"/>
  <c r="BF169"/>
  <c r="BF173"/>
  <c r="BF175"/>
  <c r="BF179"/>
  <c r="BF183"/>
  <c r="BF188"/>
  <c r="BF193"/>
  <c r="BF198"/>
  <c r="BF202"/>
  <c r="F90"/>
  <c r="BF126"/>
  <c r="BF128"/>
  <c r="BF135"/>
  <c r="BF155"/>
  <c r="BF161"/>
  <c r="BF163"/>
  <c r="BF167"/>
  <c r="BF141"/>
  <c r="BF145"/>
  <c r="F35"/>
  <c i="1" r="BD95"/>
  <c r="BD94"/>
  <c r="W33"/>
  <c i="2" r="F33"/>
  <c i="1" r="BB95"/>
  <c r="BB94"/>
  <c r="W31"/>
  <c i="2" r="F31"/>
  <c i="1" r="AZ95"/>
  <c r="AZ94"/>
  <c r="AV94"/>
  <c r="AK29"/>
  <c i="2" r="F34"/>
  <c i="1" r="BC95"/>
  <c r="BC94"/>
  <c r="W32"/>
  <c i="2" r="J31"/>
  <c i="1" r="AV95"/>
  <c i="2" l="1" r="T149"/>
  <c r="R149"/>
  <c r="P149"/>
  <c r="P124"/>
  <c r="T123"/>
  <c r="R123"/>
  <c r="BK149"/>
  <c r="J149"/>
  <c r="J99"/>
  <c r="BK124"/>
  <c r="J124"/>
  <c r="J95"/>
  <c i="1" r="AX94"/>
  <c r="W29"/>
  <c i="2" r="F32"/>
  <c i="1" r="BA95"/>
  <c r="BA94"/>
  <c r="W30"/>
  <c r="AY94"/>
  <c i="2" r="J32"/>
  <c i="1" r="AW95"/>
  <c r="AT95"/>
  <c i="2" l="1" r="P123"/>
  <c i="1" r="AU95"/>
  <c i="2" r="BK123"/>
  <c r="J123"/>
  <c r="J94"/>
  <c i="1" r="AU94"/>
  <c r="AW94"/>
  <c r="AK30"/>
  <c l="1" r="AT94"/>
  <c i="2" r="J28"/>
  <c i="1" r="AG95"/>
  <c r="AG94"/>
  <c r="AK26"/>
  <c r="AK35"/>
  <c l="1" r="AN94"/>
  <c r="AN95"/>
  <c i="2" r="J37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<sst xmlns="http://schemas.openxmlformats.org/spreadsheetml/2006/main">
  <si>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</si>
  <si>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</si>
  <si>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</si>
  <si>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</si>
  <si>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</si>
  <si>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{ae330420-08e3-4deb-9788-acca060e244d}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</si>
  <si>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</si>
  <si>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</si>
  <si>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</si>
  <si>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</si>
  <si>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</si>
  <si>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</si>
  <si>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</si>
  <si>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BSK_2021_06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</si>
  <si>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</si>
  <si>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</si>
  <si>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žiackých šatní</t>
  </si>
  <si>
    <t>JKSO:</t>
  </si>
  <si>
    <t>KS:</t>
  </si>
  <si>
    <t>Miesto:</t>
  </si>
  <si>
    <t>Gymnázium Ivana Horvátha, Bratislava</t>
  </si>
  <si>
    <t>Dátum:</t>
  </si>
  <si>
    <t>26.5.2021</t>
  </si>
  <si>
    <t>Objednávateľ:</t>
  </si>
  <si>
    <t>IČO:</t>
  </si>
  <si>
    <t>Gymnázium Ivana Horvátha, Ivana Horvátha 14, BA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</si>
  <si>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</si>
  <si>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</si>
  <si>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</si>
  <si>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</si>
  <si>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</si>
  <si>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</si>
  <si>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</si>
  <si>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Ing. Stanislava Jókayová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</si>
  <si>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</si>
  <si>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</si>
  <si>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</si>
  <si>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</si>
  <si>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</si>
  <si>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</si>
  <si>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</si>
  <si>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</si>
  <si>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</si>
  <si>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</si>
  <si>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</si>
  <si>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</si>
  <si>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</si>
  <si>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</si>
  <si>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</si>
  <si>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</si>
  <si>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</si>
  <si>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</si>
  <si>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</si>
  <si>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</si>
  <si>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</si>
  <si>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</si>
  <si>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</si>
  <si>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</si>
  <si>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</si>
  <si>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</si>
  <si>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</si>
  <si>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</si>
  <si>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</si>
  <si>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</si>
  <si>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</si>
  <si>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</si>
  <si>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</si>
  <si>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</si>
  <si>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</si>
  <si>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</si>
  <si>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</si>
  <si>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</si>
  <si>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</si>
  <si>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</si>
  <si>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</si>
  <si>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</si>
  <si>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</si>
  <si>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</si>
  <si>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</si>
  <si>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</si>
  <si>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</si>
  <si>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</si>
  <si>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</si>
  <si>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</si>
  <si>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</si>
  <si>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</si>
  <si>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</si>
  <si>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</si>
  <si>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</si>
  <si>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</si>
  <si>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</si>
  <si>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</si>
  <si>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</si>
  <si>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735 - Ústredné kúrenie - vykurovacie telesá</t>
  </si>
  <si>
    <t xml:space="preserve">    766 - Konštrukcie stolárske</t>
  </si>
  <si>
    <t xml:space="preserve">    767 - Konštrukcie doplnkové kovové</t>
  </si>
  <si>
    <t xml:space="preserve">    776 - Podlahy povlakové</t>
  </si>
  <si>
    <t xml:space="preserve">    783 - Dokončovacie práce - nátery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</si>
  <si>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</si>
  <si>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</si>
  <si>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</si>
  <si>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</si>
  <si>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</si>
  <si>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</si>
  <si>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</si>
  <si>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</si>
  <si>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</si>
  <si>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</si>
  <si>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</si>
  <si>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</si>
  <si>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</si>
  <si>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</si>
  <si>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</si>
  <si>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</si>
  <si>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</si>
  <si>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</si>
  <si>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</si>
  <si>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610991111.S</t>
  </si>
  <si>
    <t>Zakrývanie výplní vnútorných okenných otvorov, predmetov a konštrukcií</t>
  </si>
  <si>
    <t>m2</t>
  </si>
  <si>
    <t>4</t>
  </si>
  <si>
    <t>2</t>
  </si>
  <si>
    <t>1453749251</t>
  </si>
  <si>
    <t>VV</t>
  </si>
  <si>
    <t>2,25*1,8*5"dl*v*pocet okna</t>
  </si>
  <si>
    <t>612421121.S</t>
  </si>
  <si>
    <t>Oprava vnútorných vápenných omietok stien, opravovaná plocha do 5 %,hladká</t>
  </si>
  <si>
    <t>-450475903</t>
  </si>
  <si>
    <t>3</t>
  </si>
  <si>
    <t>612460124.S</t>
  </si>
  <si>
    <t>Príprava vnútorného podkladu stien penetráciou pod omietky a nátery</t>
  </si>
  <si>
    <t>-1350713430</t>
  </si>
  <si>
    <t>2,6*3,1*3"drevene oblozenie stlpov v hale</t>
  </si>
  <si>
    <t>612460152.S</t>
  </si>
  <si>
    <t>Príprava vnútorného podkladu stien vápenným prednástrekom, hr. 3 mm</t>
  </si>
  <si>
    <t>-1158789280</t>
  </si>
  <si>
    <t>5</t>
  </si>
  <si>
    <t>612460385.S</t>
  </si>
  <si>
    <t>Vnútorná omietka stien vápennocementová štuková (jemná), hr. 5 mm</t>
  </si>
  <si>
    <t>-640843554</t>
  </si>
  <si>
    <t>632451705.S</t>
  </si>
  <si>
    <t>Vyspravenie betónových podláh, rýchlotuhnúcim polymérom, oprava priemeru od 50 do 200 mm hr. do 30 mm</t>
  </si>
  <si>
    <t>ks</t>
  </si>
  <si>
    <t>-897091662</t>
  </si>
  <si>
    <t>9</t>
  </si>
  <si>
    <t>Ostatné konštrukcie a práce-búranie</t>
  </si>
  <si>
    <t>7</t>
  </si>
  <si>
    <t>968062745.S</t>
  </si>
  <si>
    <t xml:space="preserve">Vybúranie drevených stien plných, zasklených alebo výkladných,  -0,02400t</t>
  </si>
  <si>
    <t>1372876186</t>
  </si>
  <si>
    <t>2,9*3,1"dl*v_sklena stena pri vstupe</t>
  </si>
  <si>
    <t>8</t>
  </si>
  <si>
    <t>968062991.S</t>
  </si>
  <si>
    <t xml:space="preserve">Vybúranie drevených vnútorných obložení výkladov, ostenia a obkladov stien,  -0,00400t</t>
  </si>
  <si>
    <t>2033569011</t>
  </si>
  <si>
    <t>978013191.S</t>
  </si>
  <si>
    <t xml:space="preserve">Otlčenie omietok stien vnútorných vápenných alebo vápennocementových v rozsahu do 100 %,  -0,04600t</t>
  </si>
  <si>
    <t>-1386926633</t>
  </si>
  <si>
    <t>2,6*3,1*3"otlcenie stlpov v hale</t>
  </si>
  <si>
    <t>10</t>
  </si>
  <si>
    <t>979081111.S</t>
  </si>
  <si>
    <t>Odvoz sutiny a vybúraných hmôt na skládku do 1 km</t>
  </si>
  <si>
    <t>t</t>
  </si>
  <si>
    <t>-911554670</t>
  </si>
  <si>
    <t>11</t>
  </si>
  <si>
    <t>979081121.S</t>
  </si>
  <si>
    <t>Odvoz sutiny a vybúraných hmôt na skládku za každý ďalší 1 km</t>
  </si>
  <si>
    <t>-1357023</t>
  </si>
  <si>
    <t>12</t>
  </si>
  <si>
    <t>979082111.S</t>
  </si>
  <si>
    <t>Vnútrostavenisková doprava sutiny a vybúraných hmôt do 10 m</t>
  </si>
  <si>
    <t>-230832094</t>
  </si>
  <si>
    <t>13</t>
  </si>
  <si>
    <t>979089612.S</t>
  </si>
  <si>
    <t>Poplatok za skladovanie - iné odpady zo stavieb a demolácií (17 09), ostatné</t>
  </si>
  <si>
    <t>-542455301</t>
  </si>
  <si>
    <t>99</t>
  </si>
  <si>
    <t>Presun hmôt HSV</t>
  </si>
  <si>
    <t>14</t>
  </si>
  <si>
    <t>999281111.S</t>
  </si>
  <si>
    <t>Presun hmôt pre opravy a údržbu objektov vrátane vonkajších plášťov výšky do 25 m</t>
  </si>
  <si>
    <t>407210114</t>
  </si>
  <si>
    <t>PSV</t>
  </si>
  <si>
    <t>Práce a dodávky PSV</t>
  </si>
  <si>
    <t>735</t>
  </si>
  <si>
    <t>Ústredné kúrenie - vykurovacie telesá</t>
  </si>
  <si>
    <t>15</t>
  </si>
  <si>
    <t>735111810.S</t>
  </si>
  <si>
    <t xml:space="preserve">Demontáž radiátorov  pre spätné použitie, uzatvorenie, vypustenie systém, ostatné súvisiace práce komplet</t>
  </si>
  <si>
    <t>16</t>
  </si>
  <si>
    <t>-83338994</t>
  </si>
  <si>
    <t>735192912.S</t>
  </si>
  <si>
    <t>Vyčistenie, prepláchnutie vykurovacieho telesa, spätná montáž, otvorenie, napustenie systému, ostatné súvisiace práce komplet</t>
  </si>
  <si>
    <t>-157520488</t>
  </si>
  <si>
    <t>766</t>
  </si>
  <si>
    <t>Konštrukcie stolárske</t>
  </si>
  <si>
    <t>17</t>
  </si>
  <si>
    <t>766651231.S</t>
  </si>
  <si>
    <t>Montáž púzdra posuvných dverí do montovanej priečky (napr. sadrokartónl) s jedným bočným zasúvacím púzdrom pre dve krídla, priechod 1,25-2,45 m</t>
  </si>
  <si>
    <t>1089560745</t>
  </si>
  <si>
    <t>18</t>
  </si>
  <si>
    <t>M</t>
  </si>
  <si>
    <t>606210000100.S</t>
  </si>
  <si>
    <t>Preglejka vodovzdorná breza C/C, šxlxhr 2500x1250x15 mm</t>
  </si>
  <si>
    <t>32</t>
  </si>
  <si>
    <t>765434790</t>
  </si>
  <si>
    <t>767</t>
  </si>
  <si>
    <t>Konštrukcie doplnkové kovové</t>
  </si>
  <si>
    <t>19</t>
  </si>
  <si>
    <t>767122812.S</t>
  </si>
  <si>
    <t xml:space="preserve">Demontáž stien a priečok s výplňou z drôtenej siete zváraných,  -0,01700t</t>
  </si>
  <si>
    <t>1391201578</t>
  </si>
  <si>
    <t>15,30*2,15+20,85*2,15"dl*v_priecka s dverami</t>
  </si>
  <si>
    <t>4,10*2,15*7+4,10*2,15*9"dl*v*pocet_deliaca priecka</t>
  </si>
  <si>
    <t>Súčet</t>
  </si>
  <si>
    <t>767132812.S</t>
  </si>
  <si>
    <t xml:space="preserve">Demontáž stien a priečok z plechu zváraných,  -0,01800t</t>
  </si>
  <si>
    <t>-1548167473</t>
  </si>
  <si>
    <t>2,0*2,65"s*v_priecka ku skladu</t>
  </si>
  <si>
    <t>21</t>
  </si>
  <si>
    <t>767193809.S</t>
  </si>
  <si>
    <t>Demontáž otváracích mechanizmov. Príplatok k cene za každé krídlo</t>
  </si>
  <si>
    <t>-1691453480</t>
  </si>
  <si>
    <t>22</t>
  </si>
  <si>
    <t>767879005.S</t>
  </si>
  <si>
    <t xml:space="preserve">Demontáž kotviacich stlpikov, rezanie nad podlahou  -0,01460t</t>
  </si>
  <si>
    <t>-2144574679</t>
  </si>
  <si>
    <t>776</t>
  </si>
  <si>
    <t>Podlahy povlakové</t>
  </si>
  <si>
    <t>23</t>
  </si>
  <si>
    <t>776992122.S</t>
  </si>
  <si>
    <t>Tmelenie podkladu, stierkovanie vyrovnávacím tmelom hr. 3 mm lokálne</t>
  </si>
  <si>
    <t>-1656618781</t>
  </si>
  <si>
    <t>24</t>
  </si>
  <si>
    <t>776992200.S</t>
  </si>
  <si>
    <t>Príprava podkladu prebrúsením strojne brúskou na betón</t>
  </si>
  <si>
    <t>1901944634</t>
  </si>
  <si>
    <t>783</t>
  </si>
  <si>
    <t>Dokončovacie práce - nátery</t>
  </si>
  <si>
    <t>25</t>
  </si>
  <si>
    <t>783201812.S</t>
  </si>
  <si>
    <t>Odstránenie starých náterov z kovových stavebných doplnkových konštrukcií oceľovou kefou</t>
  </si>
  <si>
    <t>-1637070187</t>
  </si>
  <si>
    <t>26</t>
  </si>
  <si>
    <t>783224902.S</t>
  </si>
  <si>
    <t>Oprava náterov kov.stav.doplnk.konštr. za pevnými mrežami syntetické na vzduchu schnúce jednonásobné 1x s emailov. - 70μm</t>
  </si>
  <si>
    <t>1903839558</t>
  </si>
  <si>
    <t>27</t>
  </si>
  <si>
    <t>783401811.S</t>
  </si>
  <si>
    <t>Odstránenie starých náterov z kovových potrubí a armatúr potrubie do DN 50</t>
  </si>
  <si>
    <t>m</t>
  </si>
  <si>
    <t>-767899492</t>
  </si>
  <si>
    <t>28</t>
  </si>
  <si>
    <t>783424340.S</t>
  </si>
  <si>
    <t>Nátery kov.potr.a armatúr syntetické potrubie do DN 50 mm dvojnás. 1x email a základný náter - 140µm</t>
  </si>
  <si>
    <t>1200469880</t>
  </si>
  <si>
    <t>29</t>
  </si>
  <si>
    <t>783903811.S</t>
  </si>
  <si>
    <t>Ostatné práce odmastenie chemickými rozpúšťadlami</t>
  </si>
  <si>
    <t>-355121113</t>
  </si>
  <si>
    <t>784</t>
  </si>
  <si>
    <t>Dokončovacie práce - maľby</t>
  </si>
  <si>
    <t>30</t>
  </si>
  <si>
    <t>784401801.S</t>
  </si>
  <si>
    <t>Odstránenie malieb obrúsením a oprášením, výšky do 3,80 m, -0,0003 t</t>
  </si>
  <si>
    <t>-31463207</t>
  </si>
  <si>
    <t>2,6*3,1*11"stlpy v chodbe</t>
  </si>
  <si>
    <t xml:space="preserve">4,1*3,1"stena </t>
  </si>
  <si>
    <t>31</t>
  </si>
  <si>
    <t>784410030.S</t>
  </si>
  <si>
    <t>Oblepenie soklov, stykov, okrajov a iných zariadení, výšky miestnosti do 3,80 m</t>
  </si>
  <si>
    <t>-1777809663</t>
  </si>
  <si>
    <t>4,1"dl_sokel murivo v hale</t>
  </si>
  <si>
    <t>2,6*13"dl*pocet_sokel stlpy</t>
  </si>
  <si>
    <t>784410100.S</t>
  </si>
  <si>
    <t>Penetrovanie jednonásobné jemnozrnných podkladov výšky do 3,80 m</t>
  </si>
  <si>
    <t>1974885513</t>
  </si>
  <si>
    <t>2,6*3,1*3"stlpy v hale</t>
  </si>
  <si>
    <t>33</t>
  </si>
  <si>
    <t>784410510.S</t>
  </si>
  <si>
    <t>Prebrúsenie a orpášenie jemnozrnných povrchov výšky nad 3,80 m</t>
  </si>
  <si>
    <t>-1220892273</t>
  </si>
  <si>
    <t>34</t>
  </si>
  <si>
    <t>784410600.S</t>
  </si>
  <si>
    <t>Vyrovnanie trhlín a nerovností na jemnozrnných povrchoch výšky do 3,80 m</t>
  </si>
  <si>
    <t>-1341002792</t>
  </si>
  <si>
    <t>35</t>
  </si>
  <si>
    <t>784418011.S</t>
  </si>
  <si>
    <t>Zakrývanie otvorov a zariadení fóliou v miestnostiach</t>
  </si>
  <si>
    <t>-2024955397</t>
  </si>
  <si>
    <t>0,4*0,8"okno</t>
  </si>
  <si>
    <t>0,8*2,0"dvere</t>
  </si>
  <si>
    <t>36</t>
  </si>
  <si>
    <t>784418012.S</t>
  </si>
  <si>
    <t xml:space="preserve">Zakrývanie podláh a zariadení papierom v miestnostiach </t>
  </si>
  <si>
    <t>721222167</t>
  </si>
  <si>
    <t>37</t>
  </si>
  <si>
    <t>784452261.S</t>
  </si>
  <si>
    <t>Maľby z maliarskych zmesí na vodnej báze, ručne nanášané jednonásobné základné na podklad jemnozrnný výšky do 3,80 m</t>
  </si>
  <si>
    <t>2012295809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</si>
</sst>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" t="s">
        <v>13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14</v>
      </c>
      <c r="BS5" s="16" t="s">
        <v>6</v>
      </c>
    </row>
    <row r="6" s="1" customFormat="1" ht="36.96" customHeight="1">
      <c r="B6" s="20"/>
      <c r="C6" s="21"/>
      <c r="D6" s="28" t="s">
        <v>15</v>
      </c>
      <c r="E6" s="21"/>
      <c r="F6" s="21"/>
      <c r="G6" s="21"/>
      <c r="H6" s="21"/>
      <c r="I6" s="21"/>
      <c r="J6" s="21"/>
      <c r="K6" s="2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18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21</v>
      </c>
      <c r="AL8" s="21"/>
      <c r="AM8" s="21"/>
      <c r="AN8" s="32" t="s">
        <v>22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24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31" t="s">
        <v>40</v>
      </c>
      <c r="G29" s="46"/>
      <c r="H29" s="46"/>
      <c r="I29" s="46"/>
      <c r="J29" s="46"/>
      <c r="K29" s="46"/>
      <c r="L29" s="47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41</v>
      </c>
      <c r="G30" s="46"/>
      <c r="H30" s="46"/>
      <c r="I30" s="46"/>
      <c r="J30" s="46"/>
      <c r="K30" s="46"/>
      <c r="L30" s="47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7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7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44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12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BSK_2021_06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15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žiackých šatní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19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Gymnázium Ivana Horvátha, Bratislava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21</v>
      </c>
      <c r="AJ87" s="39"/>
      <c r="AK87" s="39"/>
      <c r="AL87" s="39"/>
      <c r="AM87" s="78" t="str">
        <f>IF(AN8= "","",AN8)</f>
        <v>26.5.2021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23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Gymnázium Ivana Horvátha, Ivana Horvátha 14, BA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79" t="str">
        <f>IF(E20="","",E20)</f>
        <v>Ing. Stanislava Jókayová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3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V94" s="116" t="s">
        <v>76</v>
      </c>
      <c r="BW94" s="116" t="s">
        <v>5</v>
      </c>
      <c r="BX94" s="116" t="s">
        <v>77</v>
      </c>
      <c r="CL94" s="116" t="s">
        <v>1</v>
      </c>
    </row>
    <row r="95" s="7" customFormat="1" ht="24.75" customHeight="1">
      <c r="A95" s="117" t="s">
        <v>78</v>
      </c>
      <c r="B95" s="118"/>
      <c r="C95" s="119"/>
      <c r="D95" s="120" t="s">
        <v>13</v>
      </c>
      <c r="E95" s="120"/>
      <c r="F95" s="120"/>
      <c r="G95" s="120"/>
      <c r="H95" s="120"/>
      <c r="I95" s="121"/>
      <c r="J95" s="120" t="s">
        <v>16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'BSK_2021_06 - Oprava žiac...'!J28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79</v>
      </c>
      <c r="AR95" s="124"/>
      <c r="AS95" s="125">
        <v>0</v>
      </c>
      <c r="AT95" s="126">
        <f>ROUND(SUM(AV95:AW95),2)</f>
        <v>0</v>
      </c>
      <c r="AU95" s="127">
        <f>'BSK_2021_06 - Oprava žiac...'!P123</f>
        <v>0</v>
      </c>
      <c r="AV95" s="126">
        <f>'BSK_2021_06 - Oprava žiac...'!J31</f>
        <v>0</v>
      </c>
      <c r="AW95" s="126">
        <f>'BSK_2021_06 - Oprava žiac...'!J32</f>
        <v>0</v>
      </c>
      <c r="AX95" s="126">
        <f>'BSK_2021_06 - Oprava žiac...'!J33</f>
        <v>0</v>
      </c>
      <c r="AY95" s="126">
        <f>'BSK_2021_06 - Oprava žiac...'!J34</f>
        <v>0</v>
      </c>
      <c r="AZ95" s="126">
        <f>'BSK_2021_06 - Oprava žiac...'!F31</f>
        <v>0</v>
      </c>
      <c r="BA95" s="126">
        <f>'BSK_2021_06 - Oprava žiac...'!F32</f>
        <v>0</v>
      </c>
      <c r="BB95" s="126">
        <f>'BSK_2021_06 - Oprava žiac...'!F33</f>
        <v>0</v>
      </c>
      <c r="BC95" s="126">
        <f>'BSK_2021_06 - Oprava žiac...'!F34</f>
        <v>0</v>
      </c>
      <c r="BD95" s="128">
        <f>'BSK_2021_06 - Oprava žiac...'!F35</f>
        <v>0</v>
      </c>
      <c r="BE95" s="7"/>
      <c r="BT95" s="129" t="s">
        <v>80</v>
      </c>
      <c r="BU95" s="129" t="s">
        <v>81</v>
      </c>
      <c r="BV95" s="129" t="s">
        <v>76</v>
      </c>
      <c r="BW95" s="129" t="s">
        <v>5</v>
      </c>
      <c r="BX95" s="129" t="s">
        <v>77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koK4KMRsK/40sGHifhkwj9HKbJwctjxC9odlmHLUopeHPElHRSBZArR12U54QRxX52Z4UdnnF5EL2tm67ERd5A==" hashValue="kUz+RGMGZkUPPigHYi20e6jFqV53JaAs+f5lTRVyuv8BNJPsE186Wsa5Y+CNt1DMOU7lHjUWnqTw1LqQGRU1a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SK_2021_06 - Oprava žiac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9"/>
      <c r="AT3" s="16" t="s">
        <v>75</v>
      </c>
    </row>
    <row r="4" s="1" customFormat="1" ht="24.96" customHeight="1">
      <c r="B4" s="19"/>
      <c r="D4" s="132" t="s">
        <v>82</v>
      </c>
      <c r="L4" s="19"/>
      <c r="M4" s="133" t="s">
        <v>9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4" t="s">
        <v>15</v>
      </c>
      <c r="E6" s="37"/>
      <c r="F6" s="37"/>
      <c r="G6" s="37"/>
      <c r="H6" s="37"/>
      <c r="I6" s="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5" t="s">
        <v>16</v>
      </c>
      <c r="F7" s="37"/>
      <c r="G7" s="37"/>
      <c r="H7" s="37"/>
      <c r="I7" s="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4" t="s">
        <v>17</v>
      </c>
      <c r="E9" s="37"/>
      <c r="F9" s="136" t="s">
        <v>1</v>
      </c>
      <c r="G9" s="37"/>
      <c r="H9" s="37"/>
      <c r="I9" s="134" t="s">
        <v>18</v>
      </c>
      <c r="J9" s="136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4" t="s">
        <v>19</v>
      </c>
      <c r="E10" s="37"/>
      <c r="F10" s="136" t="s">
        <v>20</v>
      </c>
      <c r="G10" s="37"/>
      <c r="H10" s="37"/>
      <c r="I10" s="134" t="s">
        <v>21</v>
      </c>
      <c r="J10" s="137" t="str">
        <f>'Rekapitulácia stavby'!AN8</f>
        <v>26.5.2021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4" t="s">
        <v>23</v>
      </c>
      <c r="E12" s="37"/>
      <c r="F12" s="37"/>
      <c r="G12" s="37"/>
      <c r="H12" s="37"/>
      <c r="I12" s="134" t="s">
        <v>24</v>
      </c>
      <c r="J12" s="136" t="s">
        <v>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6" t="s">
        <v>25</v>
      </c>
      <c r="F13" s="37"/>
      <c r="G13" s="37"/>
      <c r="H13" s="37"/>
      <c r="I13" s="134" t="s">
        <v>26</v>
      </c>
      <c r="J13" s="136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4" t="s">
        <v>27</v>
      </c>
      <c r="E15" s="37"/>
      <c r="F15" s="37"/>
      <c r="G15" s="37"/>
      <c r="H15" s="37"/>
      <c r="I15" s="134" t="s">
        <v>24</v>
      </c>
      <c r="J15" s="32" t="str">
        <f>'Rekapitulácia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'Rekapitulácia stavby'!E14</f>
        <v>Vyplň údaj</v>
      </c>
      <c r="F16" s="136"/>
      <c r="G16" s="136"/>
      <c r="H16" s="136"/>
      <c r="I16" s="134" t="s">
        <v>26</v>
      </c>
      <c r="J16" s="32" t="str">
        <f>'Rekapitulácia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4" t="s">
        <v>29</v>
      </c>
      <c r="E18" s="37"/>
      <c r="F18" s="37"/>
      <c r="G18" s="37"/>
      <c r="H18" s="37"/>
      <c r="I18" s="134" t="s">
        <v>24</v>
      </c>
      <c r="J18" s="136" t="str">
        <f>IF('Rekapitulácia stavby'!AN16="","",'Rekapitulácia stavby'!AN16)</f>
        <v/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6" t="str">
        <f>IF('Rekapitulácia stavby'!E17="","",'Rekapitulácia stavby'!E17)</f>
        <v xml:space="preserve"> </v>
      </c>
      <c r="F19" s="37"/>
      <c r="G19" s="37"/>
      <c r="H19" s="37"/>
      <c r="I19" s="134" t="s">
        <v>26</v>
      </c>
      <c r="J19" s="136" t="str">
        <f>IF('Rekapitulácia stavby'!AN17="","",'Rekapitulácia stavby'!AN17)</f>
        <v/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4" t="s">
        <v>32</v>
      </c>
      <c r="E21" s="37"/>
      <c r="F21" s="37"/>
      <c r="G21" s="37"/>
      <c r="H21" s="37"/>
      <c r="I21" s="134" t="s">
        <v>24</v>
      </c>
      <c r="J21" s="136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6" t="s">
        <v>33</v>
      </c>
      <c r="F22" s="37"/>
      <c r="G22" s="37"/>
      <c r="H22" s="37"/>
      <c r="I22" s="134" t="s">
        <v>26</v>
      </c>
      <c r="J22" s="136" t="s">
        <v>1</v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4" t="s">
        <v>34</v>
      </c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2"/>
      <c r="E27" s="142"/>
      <c r="F27" s="142"/>
      <c r="G27" s="142"/>
      <c r="H27" s="142"/>
      <c r="I27" s="142"/>
      <c r="J27" s="142"/>
      <c r="K27" s="14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3" t="s">
        <v>35</v>
      </c>
      <c r="E28" s="37"/>
      <c r="F28" s="37"/>
      <c r="G28" s="37"/>
      <c r="H28" s="37"/>
      <c r="I28" s="37"/>
      <c r="J28" s="144">
        <f>ROUND(J123,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45" t="s">
        <v>37</v>
      </c>
      <c r="G30" s="37"/>
      <c r="H30" s="37"/>
      <c r="I30" s="145" t="s">
        <v>36</v>
      </c>
      <c r="J30" s="145" t="s">
        <v>38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46" t="s">
        <v>39</v>
      </c>
      <c r="E31" s="134" t="s">
        <v>40</v>
      </c>
      <c r="F31" s="147">
        <f>ROUND((SUM(BE123:BE207)),  2)</f>
        <v>0</v>
      </c>
      <c r="G31" s="37"/>
      <c r="H31" s="37"/>
      <c r="I31" s="148">
        <v>0.20000000000000001</v>
      </c>
      <c r="J31" s="147">
        <f>ROUND(((SUM(BE123:BE207))*I31),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34" t="s">
        <v>41</v>
      </c>
      <c r="F32" s="147">
        <f>ROUND((SUM(BF123:BF207)),  2)</f>
        <v>0</v>
      </c>
      <c r="G32" s="37"/>
      <c r="H32" s="37"/>
      <c r="I32" s="148">
        <v>0.20000000000000001</v>
      </c>
      <c r="J32" s="147">
        <f>ROUND(((SUM(BF123:BF207))*I32),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4" t="s">
        <v>42</v>
      </c>
      <c r="F33" s="147">
        <f>ROUND((SUM(BG123:BG207)),  2)</f>
        <v>0</v>
      </c>
      <c r="G33" s="37"/>
      <c r="H33" s="37"/>
      <c r="I33" s="148">
        <v>0.20000000000000001</v>
      </c>
      <c r="J33" s="147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4" t="s">
        <v>43</v>
      </c>
      <c r="F34" s="147">
        <f>ROUND((SUM(BH123:BH207)),  2)</f>
        <v>0</v>
      </c>
      <c r="G34" s="37"/>
      <c r="H34" s="37"/>
      <c r="I34" s="148">
        <v>0.20000000000000001</v>
      </c>
      <c r="J34" s="147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4" t="s">
        <v>44</v>
      </c>
      <c r="F35" s="147">
        <f>ROUND((SUM(BI123:BI207)),  2)</f>
        <v>0</v>
      </c>
      <c r="G35" s="37"/>
      <c r="H35" s="37"/>
      <c r="I35" s="148">
        <v>0</v>
      </c>
      <c r="J35" s="147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49"/>
      <c r="D37" s="150" t="s">
        <v>45</v>
      </c>
      <c r="E37" s="151"/>
      <c r="F37" s="151"/>
      <c r="G37" s="152" t="s">
        <v>46</v>
      </c>
      <c r="H37" s="153" t="s">
        <v>47</v>
      </c>
      <c r="I37" s="151"/>
      <c r="J37" s="154">
        <f>SUM(J28:J35)</f>
        <v>0</v>
      </c>
      <c r="K37" s="155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6" t="s">
        <v>48</v>
      </c>
      <c r="E50" s="157"/>
      <c r="F50" s="157"/>
      <c r="G50" s="156" t="s">
        <v>49</v>
      </c>
      <c r="H50" s="157"/>
      <c r="I50" s="157"/>
      <c r="J50" s="157"/>
      <c r="K50" s="157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58" t="s">
        <v>50</v>
      </c>
      <c r="E61" s="159"/>
      <c r="F61" s="160" t="s">
        <v>51</v>
      </c>
      <c r="G61" s="158" t="s">
        <v>50</v>
      </c>
      <c r="H61" s="159"/>
      <c r="I61" s="159"/>
      <c r="J61" s="161" t="s">
        <v>51</v>
      </c>
      <c r="K61" s="159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6" t="s">
        <v>52</v>
      </c>
      <c r="E65" s="162"/>
      <c r="F65" s="162"/>
      <c r="G65" s="156" t="s">
        <v>53</v>
      </c>
      <c r="H65" s="162"/>
      <c r="I65" s="162"/>
      <c r="J65" s="162"/>
      <c r="K65" s="16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58" t="s">
        <v>50</v>
      </c>
      <c r="E76" s="159"/>
      <c r="F76" s="160" t="s">
        <v>51</v>
      </c>
      <c r="G76" s="158" t="s">
        <v>50</v>
      </c>
      <c r="H76" s="159"/>
      <c r="I76" s="159"/>
      <c r="J76" s="161" t="s">
        <v>51</v>
      </c>
      <c r="K76" s="159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83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Oprava žiackých šatní</v>
      </c>
      <c r="F85" s="39"/>
      <c r="G85" s="39"/>
      <c r="H85" s="3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19</v>
      </c>
      <c r="D87" s="39"/>
      <c r="E87" s="39"/>
      <c r="F87" s="26" t="str">
        <f>F10</f>
        <v>Gymnázium Ivana Horvátha, Bratislava</v>
      </c>
      <c r="G87" s="39"/>
      <c r="H87" s="39"/>
      <c r="I87" s="31" t="s">
        <v>21</v>
      </c>
      <c r="J87" s="78" t="str">
        <f>IF(J10="","",J10)</f>
        <v>26.5.2021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23</v>
      </c>
      <c r="D89" s="39"/>
      <c r="E89" s="39"/>
      <c r="F89" s="26" t="str">
        <f>E13</f>
        <v>Gymnázium Ivana Horvátha, Ivana Horvátha 14, BA</v>
      </c>
      <c r="G89" s="39"/>
      <c r="H89" s="39"/>
      <c r="I89" s="31" t="s">
        <v>29</v>
      </c>
      <c r="J89" s="35" t="str">
        <f>E19</f>
        <v xml:space="preserve"> 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25.65" customHeight="1">
      <c r="A90" s="37"/>
      <c r="B90" s="38"/>
      <c r="C90" s="31" t="s">
        <v>27</v>
      </c>
      <c r="D90" s="39"/>
      <c r="E90" s="39"/>
      <c r="F90" s="26" t="str">
        <f>IF(E16="","",E16)</f>
        <v>Vyplň údaj</v>
      </c>
      <c r="G90" s="39"/>
      <c r="H90" s="39"/>
      <c r="I90" s="31" t="s">
        <v>32</v>
      </c>
      <c r="J90" s="35" t="str">
        <f>E22</f>
        <v>Ing. Stanislava Jókayová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67" t="s">
        <v>84</v>
      </c>
      <c r="D92" s="168"/>
      <c r="E92" s="168"/>
      <c r="F92" s="168"/>
      <c r="G92" s="168"/>
      <c r="H92" s="168"/>
      <c r="I92" s="168"/>
      <c r="J92" s="169" t="s">
        <v>85</v>
      </c>
      <c r="K92" s="168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0" t="s">
        <v>86</v>
      </c>
      <c r="D94" s="39"/>
      <c r="E94" s="39"/>
      <c r="F94" s="39"/>
      <c r="G94" s="39"/>
      <c r="H94" s="39"/>
      <c r="I94" s="39"/>
      <c r="J94" s="109">
        <f>J123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87</v>
      </c>
    </row>
    <row r="95" s="9" customFormat="1" ht="24.96" customHeight="1">
      <c r="A95" s="9"/>
      <c r="B95" s="171"/>
      <c r="C95" s="172"/>
      <c r="D95" s="173" t="s">
        <v>88</v>
      </c>
      <c r="E95" s="174"/>
      <c r="F95" s="174"/>
      <c r="G95" s="174"/>
      <c r="H95" s="174"/>
      <c r="I95" s="174"/>
      <c r="J95" s="175">
        <f>J124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7"/>
      <c r="C96" s="178"/>
      <c r="D96" s="179" t="s">
        <v>89</v>
      </c>
      <c r="E96" s="180"/>
      <c r="F96" s="180"/>
      <c r="G96" s="180"/>
      <c r="H96" s="180"/>
      <c r="I96" s="180"/>
      <c r="J96" s="181">
        <f>J125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7"/>
      <c r="C97" s="178"/>
      <c r="D97" s="179" t="s">
        <v>90</v>
      </c>
      <c r="E97" s="180"/>
      <c r="F97" s="180"/>
      <c r="G97" s="180"/>
      <c r="H97" s="180"/>
      <c r="I97" s="180"/>
      <c r="J97" s="181">
        <f>J136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7"/>
      <c r="C98" s="178"/>
      <c r="D98" s="179" t="s">
        <v>91</v>
      </c>
      <c r="E98" s="180"/>
      <c r="F98" s="180"/>
      <c r="G98" s="180"/>
      <c r="H98" s="180"/>
      <c r="I98" s="180"/>
      <c r="J98" s="181">
        <f>J147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1"/>
      <c r="C99" s="172"/>
      <c r="D99" s="173" t="s">
        <v>92</v>
      </c>
      <c r="E99" s="174"/>
      <c r="F99" s="174"/>
      <c r="G99" s="174"/>
      <c r="H99" s="174"/>
      <c r="I99" s="174"/>
      <c r="J99" s="175">
        <f>J149</f>
        <v>0</v>
      </c>
      <c r="K99" s="172"/>
      <c r="L99" s="17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7"/>
      <c r="C100" s="178"/>
      <c r="D100" s="179" t="s">
        <v>93</v>
      </c>
      <c r="E100" s="180"/>
      <c r="F100" s="180"/>
      <c r="G100" s="180"/>
      <c r="H100" s="180"/>
      <c r="I100" s="180"/>
      <c r="J100" s="181">
        <f>J150</f>
        <v>0</v>
      </c>
      <c r="K100" s="178"/>
      <c r="L100" s="18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7"/>
      <c r="C101" s="178"/>
      <c r="D101" s="179" t="s">
        <v>94</v>
      </c>
      <c r="E101" s="180"/>
      <c r="F101" s="180"/>
      <c r="G101" s="180"/>
      <c r="H101" s="180"/>
      <c r="I101" s="180"/>
      <c r="J101" s="181">
        <f>J153</f>
        <v>0</v>
      </c>
      <c r="K101" s="178"/>
      <c r="L101" s="18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7"/>
      <c r="C102" s="178"/>
      <c r="D102" s="179" t="s">
        <v>95</v>
      </c>
      <c r="E102" s="180"/>
      <c r="F102" s="180"/>
      <c r="G102" s="180"/>
      <c r="H102" s="180"/>
      <c r="I102" s="180"/>
      <c r="J102" s="181">
        <f>J156</f>
        <v>0</v>
      </c>
      <c r="K102" s="178"/>
      <c r="L102" s="18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7"/>
      <c r="C103" s="178"/>
      <c r="D103" s="179" t="s">
        <v>96</v>
      </c>
      <c r="E103" s="180"/>
      <c r="F103" s="180"/>
      <c r="G103" s="180"/>
      <c r="H103" s="180"/>
      <c r="I103" s="180"/>
      <c r="J103" s="181">
        <f>J165</f>
        <v>0</v>
      </c>
      <c r="K103" s="178"/>
      <c r="L103" s="18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7"/>
      <c r="C104" s="178"/>
      <c r="D104" s="179" t="s">
        <v>97</v>
      </c>
      <c r="E104" s="180"/>
      <c r="F104" s="180"/>
      <c r="G104" s="180"/>
      <c r="H104" s="180"/>
      <c r="I104" s="180"/>
      <c r="J104" s="181">
        <f>J168</f>
        <v>0</v>
      </c>
      <c r="K104" s="178"/>
      <c r="L104" s="18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7"/>
      <c r="C105" s="178"/>
      <c r="D105" s="179" t="s">
        <v>98</v>
      </c>
      <c r="E105" s="180"/>
      <c r="F105" s="180"/>
      <c r="G105" s="180"/>
      <c r="H105" s="180"/>
      <c r="I105" s="180"/>
      <c r="J105" s="181">
        <f>J174</f>
        <v>0</v>
      </c>
      <c r="K105" s="178"/>
      <c r="L105" s="18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99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15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E7</f>
        <v>Oprava žiackých šatní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19</v>
      </c>
      <c r="D117" s="39"/>
      <c r="E117" s="39"/>
      <c r="F117" s="26" t="str">
        <f>F10</f>
        <v>Gymnázium Ivana Horvátha, Bratislava</v>
      </c>
      <c r="G117" s="39"/>
      <c r="H117" s="39"/>
      <c r="I117" s="31" t="s">
        <v>21</v>
      </c>
      <c r="J117" s="78" t="str">
        <f>IF(J10="","",J10)</f>
        <v>26.5.2021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23</v>
      </c>
      <c r="D119" s="39"/>
      <c r="E119" s="39"/>
      <c r="F119" s="26" t="str">
        <f>E13</f>
        <v>Gymnázium Ivana Horvátha, Ivana Horvátha 14, BA</v>
      </c>
      <c r="G119" s="39"/>
      <c r="H119" s="39"/>
      <c r="I119" s="31" t="s">
        <v>29</v>
      </c>
      <c r="J119" s="35" t="str">
        <f>E19</f>
        <v xml:space="preserve"> 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27</v>
      </c>
      <c r="D120" s="39"/>
      <c r="E120" s="39"/>
      <c r="F120" s="26" t="str">
        <f>IF(E16="","",E16)</f>
        <v>Vyplň údaj</v>
      </c>
      <c r="G120" s="39"/>
      <c r="H120" s="39"/>
      <c r="I120" s="31" t="s">
        <v>32</v>
      </c>
      <c r="J120" s="35" t="str">
        <f>E22</f>
        <v>Ing. Stanislava Jókayová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83"/>
      <c r="B122" s="184"/>
      <c r="C122" s="185" t="s">
        <v>100</v>
      </c>
      <c r="D122" s="186" t="s">
        <v>60</v>
      </c>
      <c r="E122" s="186" t="s">
        <v>56</v>
      </c>
      <c r="F122" s="186" t="s">
        <v>57</v>
      </c>
      <c r="G122" s="186" t="s">
        <v>101</v>
      </c>
      <c r="H122" s="186" t="s">
        <v>102</v>
      </c>
      <c r="I122" s="186" t="s">
        <v>103</v>
      </c>
      <c r="J122" s="187" t="s">
        <v>85</v>
      </c>
      <c r="K122" s="188" t="s">
        <v>104</v>
      </c>
      <c r="L122" s="189"/>
      <c r="M122" s="99" t="s">
        <v>1</v>
      </c>
      <c r="N122" s="100" t="s">
        <v>39</v>
      </c>
      <c r="O122" s="100" t="s">
        <v>105</v>
      </c>
      <c r="P122" s="100" t="s">
        <v>106</v>
      </c>
      <c r="Q122" s="100" t="s">
        <v>107</v>
      </c>
      <c r="R122" s="100" t="s">
        <v>108</v>
      </c>
      <c r="S122" s="100" t="s">
        <v>109</v>
      </c>
      <c r="T122" s="101" t="s">
        <v>110</v>
      </c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</row>
    <row r="123" s="2" customFormat="1" ht="22.8" customHeight="1">
      <c r="A123" s="37"/>
      <c r="B123" s="38"/>
      <c r="C123" s="106" t="s">
        <v>86</v>
      </c>
      <c r="D123" s="39"/>
      <c r="E123" s="39"/>
      <c r="F123" s="39"/>
      <c r="G123" s="39"/>
      <c r="H123" s="39"/>
      <c r="I123" s="39"/>
      <c r="J123" s="190">
        <f>BK123</f>
        <v>0</v>
      </c>
      <c r="K123" s="39"/>
      <c r="L123" s="43"/>
      <c r="M123" s="102"/>
      <c r="N123" s="191"/>
      <c r="O123" s="103"/>
      <c r="P123" s="192">
        <f>P124+P149</f>
        <v>0</v>
      </c>
      <c r="Q123" s="103"/>
      <c r="R123" s="192">
        <f>R124+R149</f>
        <v>0.60347609999999996</v>
      </c>
      <c r="S123" s="103"/>
      <c r="T123" s="193">
        <f>T124+T149</f>
        <v>6.9815420000000001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74</v>
      </c>
      <c r="AU123" s="16" t="s">
        <v>87</v>
      </c>
      <c r="BK123" s="194">
        <f>BK124+BK149</f>
        <v>0</v>
      </c>
    </row>
    <row r="124" s="12" customFormat="1" ht="25.92" customHeight="1">
      <c r="A124" s="12"/>
      <c r="B124" s="195"/>
      <c r="C124" s="196"/>
      <c r="D124" s="197" t="s">
        <v>74</v>
      </c>
      <c r="E124" s="198" t="s">
        <v>111</v>
      </c>
      <c r="F124" s="198" t="s">
        <v>112</v>
      </c>
      <c r="G124" s="196"/>
      <c r="H124" s="196"/>
      <c r="I124" s="199"/>
      <c r="J124" s="200">
        <f>BK124</f>
        <v>0</v>
      </c>
      <c r="K124" s="196"/>
      <c r="L124" s="201"/>
      <c r="M124" s="202"/>
      <c r="N124" s="203"/>
      <c r="O124" s="203"/>
      <c r="P124" s="204">
        <f>P125+P136+P147</f>
        <v>0</v>
      </c>
      <c r="Q124" s="203"/>
      <c r="R124" s="204">
        <f>R125+R136+R147</f>
        <v>0.48341239999999996</v>
      </c>
      <c r="S124" s="203"/>
      <c r="T124" s="205">
        <f>T125+T136+T147</f>
        <v>1.42476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6" t="s">
        <v>80</v>
      </c>
      <c r="AT124" s="207" t="s">
        <v>74</v>
      </c>
      <c r="AU124" s="207" t="s">
        <v>75</v>
      </c>
      <c r="AY124" s="206" t="s">
        <v>113</v>
      </c>
      <c r="BK124" s="208">
        <f>BK125+BK136+BK147</f>
        <v>0</v>
      </c>
    </row>
    <row r="125" s="12" customFormat="1" ht="22.8" customHeight="1">
      <c r="A125" s="12"/>
      <c r="B125" s="195"/>
      <c r="C125" s="196"/>
      <c r="D125" s="197" t="s">
        <v>74</v>
      </c>
      <c r="E125" s="209" t="s">
        <v>114</v>
      </c>
      <c r="F125" s="209" t="s">
        <v>115</v>
      </c>
      <c r="G125" s="196"/>
      <c r="H125" s="196"/>
      <c r="I125" s="199"/>
      <c r="J125" s="210">
        <f>BK125</f>
        <v>0</v>
      </c>
      <c r="K125" s="196"/>
      <c r="L125" s="201"/>
      <c r="M125" s="202"/>
      <c r="N125" s="203"/>
      <c r="O125" s="203"/>
      <c r="P125" s="204">
        <f>SUM(P126:P135)</f>
        <v>0</v>
      </c>
      <c r="Q125" s="203"/>
      <c r="R125" s="204">
        <f>SUM(R126:R135)</f>
        <v>0.48341239999999996</v>
      </c>
      <c r="S125" s="203"/>
      <c r="T125" s="205">
        <f>SUM(T126:T135)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6" t="s">
        <v>80</v>
      </c>
      <c r="AT125" s="207" t="s">
        <v>74</v>
      </c>
      <c r="AU125" s="207" t="s">
        <v>80</v>
      </c>
      <c r="AY125" s="206" t="s">
        <v>113</v>
      </c>
      <c r="BK125" s="208">
        <f>SUM(BK126:BK135)</f>
        <v>0</v>
      </c>
    </row>
    <row r="126" s="2" customFormat="1" ht="24.15" customHeight="1">
      <c r="A126" s="37"/>
      <c r="B126" s="38"/>
      <c r="C126" s="211" t="s">
        <v>80</v>
      </c>
      <c r="D126" s="211" t="s">
        <v>116</v>
      </c>
      <c r="E126" s="212" t="s">
        <v>117</v>
      </c>
      <c r="F126" s="213" t="s">
        <v>118</v>
      </c>
      <c r="G126" s="214" t="s">
        <v>119</v>
      </c>
      <c r="H126" s="215">
        <v>20.25</v>
      </c>
      <c r="I126" s="216"/>
      <c r="J126" s="217">
        <f>ROUND(I126*H126,2)</f>
        <v>0</v>
      </c>
      <c r="K126" s="218"/>
      <c r="L126" s="43"/>
      <c r="M126" s="219" t="s">
        <v>1</v>
      </c>
      <c r="N126" s="220" t="s">
        <v>41</v>
      </c>
      <c r="O126" s="90"/>
      <c r="P126" s="221">
        <f>O126*H126</f>
        <v>0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3" t="s">
        <v>120</v>
      </c>
      <c r="AT126" s="223" t="s">
        <v>116</v>
      </c>
      <c r="AU126" s="223" t="s">
        <v>121</v>
      </c>
      <c r="AY126" s="16" t="s">
        <v>113</v>
      </c>
      <c r="BE126" s="224">
        <f>IF(N126="základná",J126,0)</f>
        <v>0</v>
      </c>
      <c r="BF126" s="224">
        <f>IF(N126="znížená",J126,0)</f>
        <v>0</v>
      </c>
      <c r="BG126" s="224">
        <f>IF(N126="zákl. prenesená",J126,0)</f>
        <v>0</v>
      </c>
      <c r="BH126" s="224">
        <f>IF(N126="zníž. prenesená",J126,0)</f>
        <v>0</v>
      </c>
      <c r="BI126" s="224">
        <f>IF(N126="nulová",J126,0)</f>
        <v>0</v>
      </c>
      <c r="BJ126" s="16" t="s">
        <v>121</v>
      </c>
      <c r="BK126" s="224">
        <f>ROUND(I126*H126,2)</f>
        <v>0</v>
      </c>
      <c r="BL126" s="16" t="s">
        <v>120</v>
      </c>
      <c r="BM126" s="223" t="s">
        <v>122</v>
      </c>
    </row>
    <row r="127" s="13" customFormat="1">
      <c r="A127" s="13"/>
      <c r="B127" s="225"/>
      <c r="C127" s="226"/>
      <c r="D127" s="227" t="s">
        <v>123</v>
      </c>
      <c r="E127" s="228" t="s">
        <v>1</v>
      </c>
      <c r="F127" s="229" t="s">
        <v>124</v>
      </c>
      <c r="G127" s="226"/>
      <c r="H127" s="230">
        <v>20.25</v>
      </c>
      <c r="I127" s="231"/>
      <c r="J127" s="226"/>
      <c r="K127" s="226"/>
      <c r="L127" s="232"/>
      <c r="M127" s="233"/>
      <c r="N127" s="234"/>
      <c r="O127" s="234"/>
      <c r="P127" s="234"/>
      <c r="Q127" s="234"/>
      <c r="R127" s="234"/>
      <c r="S127" s="234"/>
      <c r="T127" s="23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6" t="s">
        <v>123</v>
      </c>
      <c r="AU127" s="236" t="s">
        <v>121</v>
      </c>
      <c r="AV127" s="13" t="s">
        <v>121</v>
      </c>
      <c r="AW127" s="13" t="s">
        <v>31</v>
      </c>
      <c r="AX127" s="13" t="s">
        <v>80</v>
      </c>
      <c r="AY127" s="236" t="s">
        <v>113</v>
      </c>
    </row>
    <row r="128" s="2" customFormat="1" ht="24.15" customHeight="1">
      <c r="A128" s="37"/>
      <c r="B128" s="38"/>
      <c r="C128" s="211" t="s">
        <v>121</v>
      </c>
      <c r="D128" s="211" t="s">
        <v>116</v>
      </c>
      <c r="E128" s="212" t="s">
        <v>125</v>
      </c>
      <c r="F128" s="213" t="s">
        <v>126</v>
      </c>
      <c r="G128" s="214" t="s">
        <v>119</v>
      </c>
      <c r="H128" s="215">
        <v>2</v>
      </c>
      <c r="I128" s="216"/>
      <c r="J128" s="217">
        <f>ROUND(I128*H128,2)</f>
        <v>0</v>
      </c>
      <c r="K128" s="218"/>
      <c r="L128" s="43"/>
      <c r="M128" s="219" t="s">
        <v>1</v>
      </c>
      <c r="N128" s="220" t="s">
        <v>41</v>
      </c>
      <c r="O128" s="90"/>
      <c r="P128" s="221">
        <f>O128*H128</f>
        <v>0</v>
      </c>
      <c r="Q128" s="221">
        <v>0.0021099999999999999</v>
      </c>
      <c r="R128" s="221">
        <f>Q128*H128</f>
        <v>0.0042199999999999998</v>
      </c>
      <c r="S128" s="221">
        <v>0</v>
      </c>
      <c r="T128" s="222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3" t="s">
        <v>120</v>
      </c>
      <c r="AT128" s="223" t="s">
        <v>116</v>
      </c>
      <c r="AU128" s="223" t="s">
        <v>121</v>
      </c>
      <c r="AY128" s="16" t="s">
        <v>113</v>
      </c>
      <c r="BE128" s="224">
        <f>IF(N128="základná",J128,0)</f>
        <v>0</v>
      </c>
      <c r="BF128" s="224">
        <f>IF(N128="znížená",J128,0)</f>
        <v>0</v>
      </c>
      <c r="BG128" s="224">
        <f>IF(N128="zákl. prenesená",J128,0)</f>
        <v>0</v>
      </c>
      <c r="BH128" s="224">
        <f>IF(N128="zníž. prenesená",J128,0)</f>
        <v>0</v>
      </c>
      <c r="BI128" s="224">
        <f>IF(N128="nulová",J128,0)</f>
        <v>0</v>
      </c>
      <c r="BJ128" s="16" t="s">
        <v>121</v>
      </c>
      <c r="BK128" s="224">
        <f>ROUND(I128*H128,2)</f>
        <v>0</v>
      </c>
      <c r="BL128" s="16" t="s">
        <v>120</v>
      </c>
      <c r="BM128" s="223" t="s">
        <v>127</v>
      </c>
    </row>
    <row r="129" s="2" customFormat="1" ht="24.15" customHeight="1">
      <c r="A129" s="37"/>
      <c r="B129" s="38"/>
      <c r="C129" s="211" t="s">
        <v>128</v>
      </c>
      <c r="D129" s="211" t="s">
        <v>116</v>
      </c>
      <c r="E129" s="212" t="s">
        <v>129</v>
      </c>
      <c r="F129" s="213" t="s">
        <v>130</v>
      </c>
      <c r="G129" s="214" t="s">
        <v>119</v>
      </c>
      <c r="H129" s="215">
        <v>24.18</v>
      </c>
      <c r="I129" s="216"/>
      <c r="J129" s="217">
        <f>ROUND(I129*H129,2)</f>
        <v>0</v>
      </c>
      <c r="K129" s="218"/>
      <c r="L129" s="43"/>
      <c r="M129" s="219" t="s">
        <v>1</v>
      </c>
      <c r="N129" s="220" t="s">
        <v>41</v>
      </c>
      <c r="O129" s="90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3" t="s">
        <v>120</v>
      </c>
      <c r="AT129" s="223" t="s">
        <v>116</v>
      </c>
      <c r="AU129" s="223" t="s">
        <v>121</v>
      </c>
      <c r="AY129" s="16" t="s">
        <v>113</v>
      </c>
      <c r="BE129" s="224">
        <f>IF(N129="základná",J129,0)</f>
        <v>0</v>
      </c>
      <c r="BF129" s="224">
        <f>IF(N129="znížená",J129,0)</f>
        <v>0</v>
      </c>
      <c r="BG129" s="224">
        <f>IF(N129="zákl. prenesená",J129,0)</f>
        <v>0</v>
      </c>
      <c r="BH129" s="224">
        <f>IF(N129="zníž. prenesená",J129,0)</f>
        <v>0</v>
      </c>
      <c r="BI129" s="224">
        <f>IF(N129="nulová",J129,0)</f>
        <v>0</v>
      </c>
      <c r="BJ129" s="16" t="s">
        <v>121</v>
      </c>
      <c r="BK129" s="224">
        <f>ROUND(I129*H129,2)</f>
        <v>0</v>
      </c>
      <c r="BL129" s="16" t="s">
        <v>120</v>
      </c>
      <c r="BM129" s="223" t="s">
        <v>131</v>
      </c>
    </row>
    <row r="130" s="13" customFormat="1">
      <c r="A130" s="13"/>
      <c r="B130" s="225"/>
      <c r="C130" s="226"/>
      <c r="D130" s="227" t="s">
        <v>123</v>
      </c>
      <c r="E130" s="228" t="s">
        <v>1</v>
      </c>
      <c r="F130" s="229" t="s">
        <v>132</v>
      </c>
      <c r="G130" s="226"/>
      <c r="H130" s="230">
        <v>24.18</v>
      </c>
      <c r="I130" s="231"/>
      <c r="J130" s="226"/>
      <c r="K130" s="226"/>
      <c r="L130" s="232"/>
      <c r="M130" s="233"/>
      <c r="N130" s="234"/>
      <c r="O130" s="234"/>
      <c r="P130" s="234"/>
      <c r="Q130" s="234"/>
      <c r="R130" s="234"/>
      <c r="S130" s="234"/>
      <c r="T130" s="23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6" t="s">
        <v>123</v>
      </c>
      <c r="AU130" s="236" t="s">
        <v>121</v>
      </c>
      <c r="AV130" s="13" t="s">
        <v>121</v>
      </c>
      <c r="AW130" s="13" t="s">
        <v>31</v>
      </c>
      <c r="AX130" s="13" t="s">
        <v>80</v>
      </c>
      <c r="AY130" s="236" t="s">
        <v>113</v>
      </c>
    </row>
    <row r="131" s="2" customFormat="1" ht="24.15" customHeight="1">
      <c r="A131" s="37"/>
      <c r="B131" s="38"/>
      <c r="C131" s="211" t="s">
        <v>120</v>
      </c>
      <c r="D131" s="211" t="s">
        <v>116</v>
      </c>
      <c r="E131" s="212" t="s">
        <v>133</v>
      </c>
      <c r="F131" s="213" t="s">
        <v>134</v>
      </c>
      <c r="G131" s="214" t="s">
        <v>119</v>
      </c>
      <c r="H131" s="215">
        <v>24.18</v>
      </c>
      <c r="I131" s="216"/>
      <c r="J131" s="217">
        <f>ROUND(I131*H131,2)</f>
        <v>0</v>
      </c>
      <c r="K131" s="218"/>
      <c r="L131" s="43"/>
      <c r="M131" s="219" t="s">
        <v>1</v>
      </c>
      <c r="N131" s="220" t="s">
        <v>41</v>
      </c>
      <c r="O131" s="90"/>
      <c r="P131" s="221">
        <f>O131*H131</f>
        <v>0</v>
      </c>
      <c r="Q131" s="221">
        <v>0.0043</v>
      </c>
      <c r="R131" s="221">
        <f>Q131*H131</f>
        <v>0.103974</v>
      </c>
      <c r="S131" s="221">
        <v>0</v>
      </c>
      <c r="T131" s="222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3" t="s">
        <v>120</v>
      </c>
      <c r="AT131" s="223" t="s">
        <v>116</v>
      </c>
      <c r="AU131" s="223" t="s">
        <v>121</v>
      </c>
      <c r="AY131" s="16" t="s">
        <v>113</v>
      </c>
      <c r="BE131" s="224">
        <f>IF(N131="základná",J131,0)</f>
        <v>0</v>
      </c>
      <c r="BF131" s="224">
        <f>IF(N131="znížená",J131,0)</f>
        <v>0</v>
      </c>
      <c r="BG131" s="224">
        <f>IF(N131="zákl. prenesená",J131,0)</f>
        <v>0</v>
      </c>
      <c r="BH131" s="224">
        <f>IF(N131="zníž. prenesená",J131,0)</f>
        <v>0</v>
      </c>
      <c r="BI131" s="224">
        <f>IF(N131="nulová",J131,0)</f>
        <v>0</v>
      </c>
      <c r="BJ131" s="16" t="s">
        <v>121</v>
      </c>
      <c r="BK131" s="224">
        <f>ROUND(I131*H131,2)</f>
        <v>0</v>
      </c>
      <c r="BL131" s="16" t="s">
        <v>120</v>
      </c>
      <c r="BM131" s="223" t="s">
        <v>135</v>
      </c>
    </row>
    <row r="132" s="13" customFormat="1">
      <c r="A132" s="13"/>
      <c r="B132" s="225"/>
      <c r="C132" s="226"/>
      <c r="D132" s="227" t="s">
        <v>123</v>
      </c>
      <c r="E132" s="228" t="s">
        <v>1</v>
      </c>
      <c r="F132" s="229" t="s">
        <v>132</v>
      </c>
      <c r="G132" s="226"/>
      <c r="H132" s="230">
        <v>24.18</v>
      </c>
      <c r="I132" s="231"/>
      <c r="J132" s="226"/>
      <c r="K132" s="226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123</v>
      </c>
      <c r="AU132" s="236" t="s">
        <v>121</v>
      </c>
      <c r="AV132" s="13" t="s">
        <v>121</v>
      </c>
      <c r="AW132" s="13" t="s">
        <v>31</v>
      </c>
      <c r="AX132" s="13" t="s">
        <v>80</v>
      </c>
      <c r="AY132" s="236" t="s">
        <v>113</v>
      </c>
    </row>
    <row r="133" s="2" customFormat="1" ht="24.15" customHeight="1">
      <c r="A133" s="37"/>
      <c r="B133" s="38"/>
      <c r="C133" s="211" t="s">
        <v>136</v>
      </c>
      <c r="D133" s="211" t="s">
        <v>116</v>
      </c>
      <c r="E133" s="212" t="s">
        <v>137</v>
      </c>
      <c r="F133" s="213" t="s">
        <v>138</v>
      </c>
      <c r="G133" s="214" t="s">
        <v>119</v>
      </c>
      <c r="H133" s="215">
        <v>24.18</v>
      </c>
      <c r="I133" s="216"/>
      <c r="J133" s="217">
        <f>ROUND(I133*H133,2)</f>
        <v>0</v>
      </c>
      <c r="K133" s="218"/>
      <c r="L133" s="43"/>
      <c r="M133" s="219" t="s">
        <v>1</v>
      </c>
      <c r="N133" s="220" t="s">
        <v>41</v>
      </c>
      <c r="O133" s="90"/>
      <c r="P133" s="221">
        <f>O133*H133</f>
        <v>0</v>
      </c>
      <c r="Q133" s="221">
        <v>0.0078799999999999999</v>
      </c>
      <c r="R133" s="221">
        <f>Q133*H133</f>
        <v>0.1905384</v>
      </c>
      <c r="S133" s="221">
        <v>0</v>
      </c>
      <c r="T133" s="222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3" t="s">
        <v>120</v>
      </c>
      <c r="AT133" s="223" t="s">
        <v>116</v>
      </c>
      <c r="AU133" s="223" t="s">
        <v>121</v>
      </c>
      <c r="AY133" s="16" t="s">
        <v>113</v>
      </c>
      <c r="BE133" s="224">
        <f>IF(N133="základná",J133,0)</f>
        <v>0</v>
      </c>
      <c r="BF133" s="224">
        <f>IF(N133="znížená",J133,0)</f>
        <v>0</v>
      </c>
      <c r="BG133" s="224">
        <f>IF(N133="zákl. prenesená",J133,0)</f>
        <v>0</v>
      </c>
      <c r="BH133" s="224">
        <f>IF(N133="zníž. prenesená",J133,0)</f>
        <v>0</v>
      </c>
      <c r="BI133" s="224">
        <f>IF(N133="nulová",J133,0)</f>
        <v>0</v>
      </c>
      <c r="BJ133" s="16" t="s">
        <v>121</v>
      </c>
      <c r="BK133" s="224">
        <f>ROUND(I133*H133,2)</f>
        <v>0</v>
      </c>
      <c r="BL133" s="16" t="s">
        <v>120</v>
      </c>
      <c r="BM133" s="223" t="s">
        <v>139</v>
      </c>
    </row>
    <row r="134" s="13" customFormat="1">
      <c r="A134" s="13"/>
      <c r="B134" s="225"/>
      <c r="C134" s="226"/>
      <c r="D134" s="227" t="s">
        <v>123</v>
      </c>
      <c r="E134" s="228" t="s">
        <v>1</v>
      </c>
      <c r="F134" s="229" t="s">
        <v>132</v>
      </c>
      <c r="G134" s="226"/>
      <c r="H134" s="230">
        <v>24.18</v>
      </c>
      <c r="I134" s="231"/>
      <c r="J134" s="226"/>
      <c r="K134" s="226"/>
      <c r="L134" s="232"/>
      <c r="M134" s="233"/>
      <c r="N134" s="234"/>
      <c r="O134" s="234"/>
      <c r="P134" s="234"/>
      <c r="Q134" s="234"/>
      <c r="R134" s="234"/>
      <c r="S134" s="234"/>
      <c r="T134" s="23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6" t="s">
        <v>123</v>
      </c>
      <c r="AU134" s="236" t="s">
        <v>121</v>
      </c>
      <c r="AV134" s="13" t="s">
        <v>121</v>
      </c>
      <c r="AW134" s="13" t="s">
        <v>31</v>
      </c>
      <c r="AX134" s="13" t="s">
        <v>80</v>
      </c>
      <c r="AY134" s="236" t="s">
        <v>113</v>
      </c>
    </row>
    <row r="135" s="2" customFormat="1" ht="37.8" customHeight="1">
      <c r="A135" s="37"/>
      <c r="B135" s="38"/>
      <c r="C135" s="211" t="s">
        <v>114</v>
      </c>
      <c r="D135" s="211" t="s">
        <v>116</v>
      </c>
      <c r="E135" s="212" t="s">
        <v>140</v>
      </c>
      <c r="F135" s="213" t="s">
        <v>141</v>
      </c>
      <c r="G135" s="214" t="s">
        <v>142</v>
      </c>
      <c r="H135" s="215">
        <v>114</v>
      </c>
      <c r="I135" s="216"/>
      <c r="J135" s="217">
        <f>ROUND(I135*H135,2)</f>
        <v>0</v>
      </c>
      <c r="K135" s="218"/>
      <c r="L135" s="43"/>
      <c r="M135" s="219" t="s">
        <v>1</v>
      </c>
      <c r="N135" s="220" t="s">
        <v>41</v>
      </c>
      <c r="O135" s="90"/>
      <c r="P135" s="221">
        <f>O135*H135</f>
        <v>0</v>
      </c>
      <c r="Q135" s="221">
        <v>0.0016199999999999999</v>
      </c>
      <c r="R135" s="221">
        <f>Q135*H135</f>
        <v>0.18467999999999998</v>
      </c>
      <c r="S135" s="221">
        <v>0</v>
      </c>
      <c r="T135" s="222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3" t="s">
        <v>120</v>
      </c>
      <c r="AT135" s="223" t="s">
        <v>116</v>
      </c>
      <c r="AU135" s="223" t="s">
        <v>121</v>
      </c>
      <c r="AY135" s="16" t="s">
        <v>113</v>
      </c>
      <c r="BE135" s="224">
        <f>IF(N135="základná",J135,0)</f>
        <v>0</v>
      </c>
      <c r="BF135" s="224">
        <f>IF(N135="znížená",J135,0)</f>
        <v>0</v>
      </c>
      <c r="BG135" s="224">
        <f>IF(N135="zákl. prenesená",J135,0)</f>
        <v>0</v>
      </c>
      <c r="BH135" s="224">
        <f>IF(N135="zníž. prenesená",J135,0)</f>
        <v>0</v>
      </c>
      <c r="BI135" s="224">
        <f>IF(N135="nulová",J135,0)</f>
        <v>0</v>
      </c>
      <c r="BJ135" s="16" t="s">
        <v>121</v>
      </c>
      <c r="BK135" s="224">
        <f>ROUND(I135*H135,2)</f>
        <v>0</v>
      </c>
      <c r="BL135" s="16" t="s">
        <v>120</v>
      </c>
      <c r="BM135" s="223" t="s">
        <v>143</v>
      </c>
    </row>
    <row r="136" s="12" customFormat="1" ht="22.8" customHeight="1">
      <c r="A136" s="12"/>
      <c r="B136" s="195"/>
      <c r="C136" s="196"/>
      <c r="D136" s="197" t="s">
        <v>74</v>
      </c>
      <c r="E136" s="209" t="s">
        <v>144</v>
      </c>
      <c r="F136" s="209" t="s">
        <v>145</v>
      </c>
      <c r="G136" s="196"/>
      <c r="H136" s="196"/>
      <c r="I136" s="199"/>
      <c r="J136" s="210">
        <f>BK136</f>
        <v>0</v>
      </c>
      <c r="K136" s="196"/>
      <c r="L136" s="201"/>
      <c r="M136" s="202"/>
      <c r="N136" s="203"/>
      <c r="O136" s="203"/>
      <c r="P136" s="204">
        <f>SUM(P137:P146)</f>
        <v>0</v>
      </c>
      <c r="Q136" s="203"/>
      <c r="R136" s="204">
        <f>SUM(R137:R146)</f>
        <v>0</v>
      </c>
      <c r="S136" s="203"/>
      <c r="T136" s="205">
        <f>SUM(T137:T146)</f>
        <v>1.42476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6" t="s">
        <v>80</v>
      </c>
      <c r="AT136" s="207" t="s">
        <v>74</v>
      </c>
      <c r="AU136" s="207" t="s">
        <v>80</v>
      </c>
      <c r="AY136" s="206" t="s">
        <v>113</v>
      </c>
      <c r="BK136" s="208">
        <f>SUM(BK137:BK146)</f>
        <v>0</v>
      </c>
    </row>
    <row r="137" s="2" customFormat="1" ht="24.15" customHeight="1">
      <c r="A137" s="37"/>
      <c r="B137" s="38"/>
      <c r="C137" s="211" t="s">
        <v>146</v>
      </c>
      <c r="D137" s="211" t="s">
        <v>116</v>
      </c>
      <c r="E137" s="212" t="s">
        <v>147</v>
      </c>
      <c r="F137" s="213" t="s">
        <v>148</v>
      </c>
      <c r="G137" s="214" t="s">
        <v>119</v>
      </c>
      <c r="H137" s="215">
        <v>8.9900000000000002</v>
      </c>
      <c r="I137" s="216"/>
      <c r="J137" s="217">
        <f>ROUND(I137*H137,2)</f>
        <v>0</v>
      </c>
      <c r="K137" s="218"/>
      <c r="L137" s="43"/>
      <c r="M137" s="219" t="s">
        <v>1</v>
      </c>
      <c r="N137" s="220" t="s">
        <v>41</v>
      </c>
      <c r="O137" s="90"/>
      <c r="P137" s="221">
        <f>O137*H137</f>
        <v>0</v>
      </c>
      <c r="Q137" s="221">
        <v>0</v>
      </c>
      <c r="R137" s="221">
        <f>Q137*H137</f>
        <v>0</v>
      </c>
      <c r="S137" s="221">
        <v>0.024</v>
      </c>
      <c r="T137" s="222">
        <f>S137*H137</f>
        <v>0.21576000000000001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3" t="s">
        <v>120</v>
      </c>
      <c r="AT137" s="223" t="s">
        <v>116</v>
      </c>
      <c r="AU137" s="223" t="s">
        <v>121</v>
      </c>
      <c r="AY137" s="16" t="s">
        <v>113</v>
      </c>
      <c r="BE137" s="224">
        <f>IF(N137="základná",J137,0)</f>
        <v>0</v>
      </c>
      <c r="BF137" s="224">
        <f>IF(N137="znížená",J137,0)</f>
        <v>0</v>
      </c>
      <c r="BG137" s="224">
        <f>IF(N137="zákl. prenesená",J137,0)</f>
        <v>0</v>
      </c>
      <c r="BH137" s="224">
        <f>IF(N137="zníž. prenesená",J137,0)</f>
        <v>0</v>
      </c>
      <c r="BI137" s="224">
        <f>IF(N137="nulová",J137,0)</f>
        <v>0</v>
      </c>
      <c r="BJ137" s="16" t="s">
        <v>121</v>
      </c>
      <c r="BK137" s="224">
        <f>ROUND(I137*H137,2)</f>
        <v>0</v>
      </c>
      <c r="BL137" s="16" t="s">
        <v>120</v>
      </c>
      <c r="BM137" s="223" t="s">
        <v>149</v>
      </c>
    </row>
    <row r="138" s="13" customFormat="1">
      <c r="A138" s="13"/>
      <c r="B138" s="225"/>
      <c r="C138" s="226"/>
      <c r="D138" s="227" t="s">
        <v>123</v>
      </c>
      <c r="E138" s="228" t="s">
        <v>1</v>
      </c>
      <c r="F138" s="229" t="s">
        <v>150</v>
      </c>
      <c r="G138" s="226"/>
      <c r="H138" s="230">
        <v>8.9900000000000002</v>
      </c>
      <c r="I138" s="231"/>
      <c r="J138" s="226"/>
      <c r="K138" s="226"/>
      <c r="L138" s="232"/>
      <c r="M138" s="233"/>
      <c r="N138" s="234"/>
      <c r="O138" s="234"/>
      <c r="P138" s="234"/>
      <c r="Q138" s="234"/>
      <c r="R138" s="234"/>
      <c r="S138" s="234"/>
      <c r="T138" s="23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6" t="s">
        <v>123</v>
      </c>
      <c r="AU138" s="236" t="s">
        <v>121</v>
      </c>
      <c r="AV138" s="13" t="s">
        <v>121</v>
      </c>
      <c r="AW138" s="13" t="s">
        <v>31</v>
      </c>
      <c r="AX138" s="13" t="s">
        <v>80</v>
      </c>
      <c r="AY138" s="236" t="s">
        <v>113</v>
      </c>
    </row>
    <row r="139" s="2" customFormat="1" ht="24.15" customHeight="1">
      <c r="A139" s="37"/>
      <c r="B139" s="38"/>
      <c r="C139" s="211" t="s">
        <v>151</v>
      </c>
      <c r="D139" s="211" t="s">
        <v>116</v>
      </c>
      <c r="E139" s="212" t="s">
        <v>152</v>
      </c>
      <c r="F139" s="213" t="s">
        <v>153</v>
      </c>
      <c r="G139" s="214" t="s">
        <v>119</v>
      </c>
      <c r="H139" s="215">
        <v>24.18</v>
      </c>
      <c r="I139" s="216"/>
      <c r="J139" s="217">
        <f>ROUND(I139*H139,2)</f>
        <v>0</v>
      </c>
      <c r="K139" s="218"/>
      <c r="L139" s="43"/>
      <c r="M139" s="219" t="s">
        <v>1</v>
      </c>
      <c r="N139" s="220" t="s">
        <v>41</v>
      </c>
      <c r="O139" s="90"/>
      <c r="P139" s="221">
        <f>O139*H139</f>
        <v>0</v>
      </c>
      <c r="Q139" s="221">
        <v>0</v>
      </c>
      <c r="R139" s="221">
        <f>Q139*H139</f>
        <v>0</v>
      </c>
      <c r="S139" s="221">
        <v>0.0040000000000000001</v>
      </c>
      <c r="T139" s="222">
        <f>S139*H139</f>
        <v>0.09672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3" t="s">
        <v>120</v>
      </c>
      <c r="AT139" s="223" t="s">
        <v>116</v>
      </c>
      <c r="AU139" s="223" t="s">
        <v>121</v>
      </c>
      <c r="AY139" s="16" t="s">
        <v>113</v>
      </c>
      <c r="BE139" s="224">
        <f>IF(N139="základná",J139,0)</f>
        <v>0</v>
      </c>
      <c r="BF139" s="224">
        <f>IF(N139="znížená",J139,0)</f>
        <v>0</v>
      </c>
      <c r="BG139" s="224">
        <f>IF(N139="zákl. prenesená",J139,0)</f>
        <v>0</v>
      </c>
      <c r="BH139" s="224">
        <f>IF(N139="zníž. prenesená",J139,0)</f>
        <v>0</v>
      </c>
      <c r="BI139" s="224">
        <f>IF(N139="nulová",J139,0)</f>
        <v>0</v>
      </c>
      <c r="BJ139" s="16" t="s">
        <v>121</v>
      </c>
      <c r="BK139" s="224">
        <f>ROUND(I139*H139,2)</f>
        <v>0</v>
      </c>
      <c r="BL139" s="16" t="s">
        <v>120</v>
      </c>
      <c r="BM139" s="223" t="s">
        <v>154</v>
      </c>
    </row>
    <row r="140" s="13" customFormat="1">
      <c r="A140" s="13"/>
      <c r="B140" s="225"/>
      <c r="C140" s="226"/>
      <c r="D140" s="227" t="s">
        <v>123</v>
      </c>
      <c r="E140" s="228" t="s">
        <v>1</v>
      </c>
      <c r="F140" s="229" t="s">
        <v>132</v>
      </c>
      <c r="G140" s="226"/>
      <c r="H140" s="230">
        <v>24.18</v>
      </c>
      <c r="I140" s="231"/>
      <c r="J140" s="226"/>
      <c r="K140" s="226"/>
      <c r="L140" s="232"/>
      <c r="M140" s="233"/>
      <c r="N140" s="234"/>
      <c r="O140" s="234"/>
      <c r="P140" s="234"/>
      <c r="Q140" s="234"/>
      <c r="R140" s="234"/>
      <c r="S140" s="234"/>
      <c r="T140" s="23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6" t="s">
        <v>123</v>
      </c>
      <c r="AU140" s="236" t="s">
        <v>121</v>
      </c>
      <c r="AV140" s="13" t="s">
        <v>121</v>
      </c>
      <c r="AW140" s="13" t="s">
        <v>31</v>
      </c>
      <c r="AX140" s="13" t="s">
        <v>80</v>
      </c>
      <c r="AY140" s="236" t="s">
        <v>113</v>
      </c>
    </row>
    <row r="141" s="2" customFormat="1" ht="24.15" customHeight="1">
      <c r="A141" s="37"/>
      <c r="B141" s="38"/>
      <c r="C141" s="211" t="s">
        <v>144</v>
      </c>
      <c r="D141" s="211" t="s">
        <v>116</v>
      </c>
      <c r="E141" s="212" t="s">
        <v>155</v>
      </c>
      <c r="F141" s="213" t="s">
        <v>156</v>
      </c>
      <c r="G141" s="214" t="s">
        <v>119</v>
      </c>
      <c r="H141" s="215">
        <v>24.18</v>
      </c>
      <c r="I141" s="216"/>
      <c r="J141" s="217">
        <f>ROUND(I141*H141,2)</f>
        <v>0</v>
      </c>
      <c r="K141" s="218"/>
      <c r="L141" s="43"/>
      <c r="M141" s="219" t="s">
        <v>1</v>
      </c>
      <c r="N141" s="220" t="s">
        <v>41</v>
      </c>
      <c r="O141" s="90"/>
      <c r="P141" s="221">
        <f>O141*H141</f>
        <v>0</v>
      </c>
      <c r="Q141" s="221">
        <v>0</v>
      </c>
      <c r="R141" s="221">
        <f>Q141*H141</f>
        <v>0</v>
      </c>
      <c r="S141" s="221">
        <v>0.045999999999999999</v>
      </c>
      <c r="T141" s="222">
        <f>S141*H141</f>
        <v>1.1122799999999999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3" t="s">
        <v>120</v>
      </c>
      <c r="AT141" s="223" t="s">
        <v>116</v>
      </c>
      <c r="AU141" s="223" t="s">
        <v>121</v>
      </c>
      <c r="AY141" s="16" t="s">
        <v>113</v>
      </c>
      <c r="BE141" s="224">
        <f>IF(N141="základná",J141,0)</f>
        <v>0</v>
      </c>
      <c r="BF141" s="224">
        <f>IF(N141="znížená",J141,0)</f>
        <v>0</v>
      </c>
      <c r="BG141" s="224">
        <f>IF(N141="zákl. prenesená",J141,0)</f>
        <v>0</v>
      </c>
      <c r="BH141" s="224">
        <f>IF(N141="zníž. prenesená",J141,0)</f>
        <v>0</v>
      </c>
      <c r="BI141" s="224">
        <f>IF(N141="nulová",J141,0)</f>
        <v>0</v>
      </c>
      <c r="BJ141" s="16" t="s">
        <v>121</v>
      </c>
      <c r="BK141" s="224">
        <f>ROUND(I141*H141,2)</f>
        <v>0</v>
      </c>
      <c r="BL141" s="16" t="s">
        <v>120</v>
      </c>
      <c r="BM141" s="223" t="s">
        <v>157</v>
      </c>
    </row>
    <row r="142" s="13" customFormat="1">
      <c r="A142" s="13"/>
      <c r="B142" s="225"/>
      <c r="C142" s="226"/>
      <c r="D142" s="227" t="s">
        <v>123</v>
      </c>
      <c r="E142" s="228" t="s">
        <v>1</v>
      </c>
      <c r="F142" s="229" t="s">
        <v>158</v>
      </c>
      <c r="G142" s="226"/>
      <c r="H142" s="230">
        <v>24.18</v>
      </c>
      <c r="I142" s="231"/>
      <c r="J142" s="226"/>
      <c r="K142" s="226"/>
      <c r="L142" s="232"/>
      <c r="M142" s="233"/>
      <c r="N142" s="234"/>
      <c r="O142" s="234"/>
      <c r="P142" s="234"/>
      <c r="Q142" s="234"/>
      <c r="R142" s="234"/>
      <c r="S142" s="234"/>
      <c r="T142" s="23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6" t="s">
        <v>123</v>
      </c>
      <c r="AU142" s="236" t="s">
        <v>121</v>
      </c>
      <c r="AV142" s="13" t="s">
        <v>121</v>
      </c>
      <c r="AW142" s="13" t="s">
        <v>31</v>
      </c>
      <c r="AX142" s="13" t="s">
        <v>80</v>
      </c>
      <c r="AY142" s="236" t="s">
        <v>113</v>
      </c>
    </row>
    <row r="143" s="2" customFormat="1" ht="14.4" customHeight="1">
      <c r="A143" s="37"/>
      <c r="B143" s="38"/>
      <c r="C143" s="211" t="s">
        <v>159</v>
      </c>
      <c r="D143" s="211" t="s">
        <v>116</v>
      </c>
      <c r="E143" s="212" t="s">
        <v>160</v>
      </c>
      <c r="F143" s="213" t="s">
        <v>161</v>
      </c>
      <c r="G143" s="214" t="s">
        <v>162</v>
      </c>
      <c r="H143" s="215">
        <v>6.9820000000000002</v>
      </c>
      <c r="I143" s="216"/>
      <c r="J143" s="217">
        <f>ROUND(I143*H143,2)</f>
        <v>0</v>
      </c>
      <c r="K143" s="218"/>
      <c r="L143" s="43"/>
      <c r="M143" s="219" t="s">
        <v>1</v>
      </c>
      <c r="N143" s="220" t="s">
        <v>41</v>
      </c>
      <c r="O143" s="90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3" t="s">
        <v>120</v>
      </c>
      <c r="AT143" s="223" t="s">
        <v>116</v>
      </c>
      <c r="AU143" s="223" t="s">
        <v>121</v>
      </c>
      <c r="AY143" s="16" t="s">
        <v>113</v>
      </c>
      <c r="BE143" s="224">
        <f>IF(N143="základná",J143,0)</f>
        <v>0</v>
      </c>
      <c r="BF143" s="224">
        <f>IF(N143="znížená",J143,0)</f>
        <v>0</v>
      </c>
      <c r="BG143" s="224">
        <f>IF(N143="zákl. prenesená",J143,0)</f>
        <v>0</v>
      </c>
      <c r="BH143" s="224">
        <f>IF(N143="zníž. prenesená",J143,0)</f>
        <v>0</v>
      </c>
      <c r="BI143" s="224">
        <f>IF(N143="nulová",J143,0)</f>
        <v>0</v>
      </c>
      <c r="BJ143" s="16" t="s">
        <v>121</v>
      </c>
      <c r="BK143" s="224">
        <f>ROUND(I143*H143,2)</f>
        <v>0</v>
      </c>
      <c r="BL143" s="16" t="s">
        <v>120</v>
      </c>
      <c r="BM143" s="223" t="s">
        <v>163</v>
      </c>
    </row>
    <row r="144" s="2" customFormat="1" ht="24.15" customHeight="1">
      <c r="A144" s="37"/>
      <c r="B144" s="38"/>
      <c r="C144" s="211" t="s">
        <v>164</v>
      </c>
      <c r="D144" s="211" t="s">
        <v>116</v>
      </c>
      <c r="E144" s="212" t="s">
        <v>165</v>
      </c>
      <c r="F144" s="213" t="s">
        <v>166</v>
      </c>
      <c r="G144" s="214" t="s">
        <v>162</v>
      </c>
      <c r="H144" s="215">
        <v>69.819999999999993</v>
      </c>
      <c r="I144" s="216"/>
      <c r="J144" s="217">
        <f>ROUND(I144*H144,2)</f>
        <v>0</v>
      </c>
      <c r="K144" s="218"/>
      <c r="L144" s="43"/>
      <c r="M144" s="219" t="s">
        <v>1</v>
      </c>
      <c r="N144" s="220" t="s">
        <v>41</v>
      </c>
      <c r="O144" s="90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3" t="s">
        <v>120</v>
      </c>
      <c r="AT144" s="223" t="s">
        <v>116</v>
      </c>
      <c r="AU144" s="223" t="s">
        <v>121</v>
      </c>
      <c r="AY144" s="16" t="s">
        <v>113</v>
      </c>
      <c r="BE144" s="224">
        <f>IF(N144="základná",J144,0)</f>
        <v>0</v>
      </c>
      <c r="BF144" s="224">
        <f>IF(N144="znížená",J144,0)</f>
        <v>0</v>
      </c>
      <c r="BG144" s="224">
        <f>IF(N144="zákl. prenesená",J144,0)</f>
        <v>0</v>
      </c>
      <c r="BH144" s="224">
        <f>IF(N144="zníž. prenesená",J144,0)</f>
        <v>0</v>
      </c>
      <c r="BI144" s="224">
        <f>IF(N144="nulová",J144,0)</f>
        <v>0</v>
      </c>
      <c r="BJ144" s="16" t="s">
        <v>121</v>
      </c>
      <c r="BK144" s="224">
        <f>ROUND(I144*H144,2)</f>
        <v>0</v>
      </c>
      <c r="BL144" s="16" t="s">
        <v>120</v>
      </c>
      <c r="BM144" s="223" t="s">
        <v>167</v>
      </c>
    </row>
    <row r="145" s="2" customFormat="1" ht="24.15" customHeight="1">
      <c r="A145" s="37"/>
      <c r="B145" s="38"/>
      <c r="C145" s="211" t="s">
        <v>168</v>
      </c>
      <c r="D145" s="211" t="s">
        <v>116</v>
      </c>
      <c r="E145" s="212" t="s">
        <v>169</v>
      </c>
      <c r="F145" s="213" t="s">
        <v>170</v>
      </c>
      <c r="G145" s="214" t="s">
        <v>162</v>
      </c>
      <c r="H145" s="215">
        <v>6.9820000000000002</v>
      </c>
      <c r="I145" s="216"/>
      <c r="J145" s="217">
        <f>ROUND(I145*H145,2)</f>
        <v>0</v>
      </c>
      <c r="K145" s="218"/>
      <c r="L145" s="43"/>
      <c r="M145" s="219" t="s">
        <v>1</v>
      </c>
      <c r="N145" s="220" t="s">
        <v>41</v>
      </c>
      <c r="O145" s="90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3" t="s">
        <v>120</v>
      </c>
      <c r="AT145" s="223" t="s">
        <v>116</v>
      </c>
      <c r="AU145" s="223" t="s">
        <v>121</v>
      </c>
      <c r="AY145" s="16" t="s">
        <v>113</v>
      </c>
      <c r="BE145" s="224">
        <f>IF(N145="základná",J145,0)</f>
        <v>0</v>
      </c>
      <c r="BF145" s="224">
        <f>IF(N145="znížená",J145,0)</f>
        <v>0</v>
      </c>
      <c r="BG145" s="224">
        <f>IF(N145="zákl. prenesená",J145,0)</f>
        <v>0</v>
      </c>
      <c r="BH145" s="224">
        <f>IF(N145="zníž. prenesená",J145,0)</f>
        <v>0</v>
      </c>
      <c r="BI145" s="224">
        <f>IF(N145="nulová",J145,0)</f>
        <v>0</v>
      </c>
      <c r="BJ145" s="16" t="s">
        <v>121</v>
      </c>
      <c r="BK145" s="224">
        <f>ROUND(I145*H145,2)</f>
        <v>0</v>
      </c>
      <c r="BL145" s="16" t="s">
        <v>120</v>
      </c>
      <c r="BM145" s="223" t="s">
        <v>171</v>
      </c>
    </row>
    <row r="146" s="2" customFormat="1" ht="24.15" customHeight="1">
      <c r="A146" s="37"/>
      <c r="B146" s="38"/>
      <c r="C146" s="211" t="s">
        <v>172</v>
      </c>
      <c r="D146" s="211" t="s">
        <v>116</v>
      </c>
      <c r="E146" s="212" t="s">
        <v>173</v>
      </c>
      <c r="F146" s="213" t="s">
        <v>174</v>
      </c>
      <c r="G146" s="214" t="s">
        <v>162</v>
      </c>
      <c r="H146" s="215">
        <v>6.9820000000000002</v>
      </c>
      <c r="I146" s="216"/>
      <c r="J146" s="217">
        <f>ROUND(I146*H146,2)</f>
        <v>0</v>
      </c>
      <c r="K146" s="218"/>
      <c r="L146" s="43"/>
      <c r="M146" s="219" t="s">
        <v>1</v>
      </c>
      <c r="N146" s="220" t="s">
        <v>41</v>
      </c>
      <c r="O146" s="90"/>
      <c r="P146" s="221">
        <f>O146*H146</f>
        <v>0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3" t="s">
        <v>120</v>
      </c>
      <c r="AT146" s="223" t="s">
        <v>116</v>
      </c>
      <c r="AU146" s="223" t="s">
        <v>121</v>
      </c>
      <c r="AY146" s="16" t="s">
        <v>113</v>
      </c>
      <c r="BE146" s="224">
        <f>IF(N146="základná",J146,0)</f>
        <v>0</v>
      </c>
      <c r="BF146" s="224">
        <f>IF(N146="znížená",J146,0)</f>
        <v>0</v>
      </c>
      <c r="BG146" s="224">
        <f>IF(N146="zákl. prenesená",J146,0)</f>
        <v>0</v>
      </c>
      <c r="BH146" s="224">
        <f>IF(N146="zníž. prenesená",J146,0)</f>
        <v>0</v>
      </c>
      <c r="BI146" s="224">
        <f>IF(N146="nulová",J146,0)</f>
        <v>0</v>
      </c>
      <c r="BJ146" s="16" t="s">
        <v>121</v>
      </c>
      <c r="BK146" s="224">
        <f>ROUND(I146*H146,2)</f>
        <v>0</v>
      </c>
      <c r="BL146" s="16" t="s">
        <v>120</v>
      </c>
      <c r="BM146" s="223" t="s">
        <v>175</v>
      </c>
    </row>
    <row r="147" s="12" customFormat="1" ht="22.8" customHeight="1">
      <c r="A147" s="12"/>
      <c r="B147" s="195"/>
      <c r="C147" s="196"/>
      <c r="D147" s="197" t="s">
        <v>74</v>
      </c>
      <c r="E147" s="209" t="s">
        <v>176</v>
      </c>
      <c r="F147" s="209" t="s">
        <v>177</v>
      </c>
      <c r="G147" s="196"/>
      <c r="H147" s="196"/>
      <c r="I147" s="199"/>
      <c r="J147" s="210">
        <f>BK147</f>
        <v>0</v>
      </c>
      <c r="K147" s="196"/>
      <c r="L147" s="201"/>
      <c r="M147" s="202"/>
      <c r="N147" s="203"/>
      <c r="O147" s="203"/>
      <c r="P147" s="204">
        <f>P148</f>
        <v>0</v>
      </c>
      <c r="Q147" s="203"/>
      <c r="R147" s="204">
        <f>R148</f>
        <v>0</v>
      </c>
      <c r="S147" s="203"/>
      <c r="T147" s="205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6" t="s">
        <v>80</v>
      </c>
      <c r="AT147" s="207" t="s">
        <v>74</v>
      </c>
      <c r="AU147" s="207" t="s">
        <v>80</v>
      </c>
      <c r="AY147" s="206" t="s">
        <v>113</v>
      </c>
      <c r="BK147" s="208">
        <f>BK148</f>
        <v>0</v>
      </c>
    </row>
    <row r="148" s="2" customFormat="1" ht="24.15" customHeight="1">
      <c r="A148" s="37"/>
      <c r="B148" s="38"/>
      <c r="C148" s="211" t="s">
        <v>178</v>
      </c>
      <c r="D148" s="211" t="s">
        <v>116</v>
      </c>
      <c r="E148" s="212" t="s">
        <v>179</v>
      </c>
      <c r="F148" s="213" t="s">
        <v>180</v>
      </c>
      <c r="G148" s="214" t="s">
        <v>162</v>
      </c>
      <c r="H148" s="215">
        <v>0.48299999999999998</v>
      </c>
      <c r="I148" s="216"/>
      <c r="J148" s="217">
        <f>ROUND(I148*H148,2)</f>
        <v>0</v>
      </c>
      <c r="K148" s="218"/>
      <c r="L148" s="43"/>
      <c r="M148" s="219" t="s">
        <v>1</v>
      </c>
      <c r="N148" s="220" t="s">
        <v>41</v>
      </c>
      <c r="O148" s="90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3" t="s">
        <v>120</v>
      </c>
      <c r="AT148" s="223" t="s">
        <v>116</v>
      </c>
      <c r="AU148" s="223" t="s">
        <v>121</v>
      </c>
      <c r="AY148" s="16" t="s">
        <v>113</v>
      </c>
      <c r="BE148" s="224">
        <f>IF(N148="základná",J148,0)</f>
        <v>0</v>
      </c>
      <c r="BF148" s="224">
        <f>IF(N148="znížená",J148,0)</f>
        <v>0</v>
      </c>
      <c r="BG148" s="224">
        <f>IF(N148="zákl. prenesená",J148,0)</f>
        <v>0</v>
      </c>
      <c r="BH148" s="224">
        <f>IF(N148="zníž. prenesená",J148,0)</f>
        <v>0</v>
      </c>
      <c r="BI148" s="224">
        <f>IF(N148="nulová",J148,0)</f>
        <v>0</v>
      </c>
      <c r="BJ148" s="16" t="s">
        <v>121</v>
      </c>
      <c r="BK148" s="224">
        <f>ROUND(I148*H148,2)</f>
        <v>0</v>
      </c>
      <c r="BL148" s="16" t="s">
        <v>120</v>
      </c>
      <c r="BM148" s="223" t="s">
        <v>181</v>
      </c>
    </row>
    <row r="149" s="12" customFormat="1" ht="25.92" customHeight="1">
      <c r="A149" s="12"/>
      <c r="B149" s="195"/>
      <c r="C149" s="196"/>
      <c r="D149" s="197" t="s">
        <v>74</v>
      </c>
      <c r="E149" s="198" t="s">
        <v>182</v>
      </c>
      <c r="F149" s="198" t="s">
        <v>183</v>
      </c>
      <c r="G149" s="196"/>
      <c r="H149" s="196"/>
      <c r="I149" s="199"/>
      <c r="J149" s="200">
        <f>BK149</f>
        <v>0</v>
      </c>
      <c r="K149" s="196"/>
      <c r="L149" s="201"/>
      <c r="M149" s="202"/>
      <c r="N149" s="203"/>
      <c r="O149" s="203"/>
      <c r="P149" s="204">
        <f>P150+P153+P156+P165+P168+P174</f>
        <v>0</v>
      </c>
      <c r="Q149" s="203"/>
      <c r="R149" s="204">
        <f>R150+R153+R156+R165+R168+R174</f>
        <v>0.12006369999999998</v>
      </c>
      <c r="S149" s="203"/>
      <c r="T149" s="205">
        <f>T150+T153+T156+T165+T168+T174</f>
        <v>5.5567820000000001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6" t="s">
        <v>121</v>
      </c>
      <c r="AT149" s="207" t="s">
        <v>74</v>
      </c>
      <c r="AU149" s="207" t="s">
        <v>75</v>
      </c>
      <c r="AY149" s="206" t="s">
        <v>113</v>
      </c>
      <c r="BK149" s="208">
        <f>BK150+BK153+BK156+BK165+BK168+BK174</f>
        <v>0</v>
      </c>
    </row>
    <row r="150" s="12" customFormat="1" ht="22.8" customHeight="1">
      <c r="A150" s="12"/>
      <c r="B150" s="195"/>
      <c r="C150" s="196"/>
      <c r="D150" s="197" t="s">
        <v>74</v>
      </c>
      <c r="E150" s="209" t="s">
        <v>184</v>
      </c>
      <c r="F150" s="209" t="s">
        <v>185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SUM(P151:P152)</f>
        <v>0</v>
      </c>
      <c r="Q150" s="203"/>
      <c r="R150" s="204">
        <f>SUM(R151:R152)</f>
        <v>0</v>
      </c>
      <c r="S150" s="203"/>
      <c r="T150" s="205">
        <f>SUM(T151:T152)</f>
        <v>0.047600000000000003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6" t="s">
        <v>121</v>
      </c>
      <c r="AT150" s="207" t="s">
        <v>74</v>
      </c>
      <c r="AU150" s="207" t="s">
        <v>80</v>
      </c>
      <c r="AY150" s="206" t="s">
        <v>113</v>
      </c>
      <c r="BK150" s="208">
        <f>SUM(BK151:BK152)</f>
        <v>0</v>
      </c>
    </row>
    <row r="151" s="2" customFormat="1" ht="24.15" customHeight="1">
      <c r="A151" s="37"/>
      <c r="B151" s="38"/>
      <c r="C151" s="211" t="s">
        <v>186</v>
      </c>
      <c r="D151" s="211" t="s">
        <v>116</v>
      </c>
      <c r="E151" s="212" t="s">
        <v>187</v>
      </c>
      <c r="F151" s="213" t="s">
        <v>188</v>
      </c>
      <c r="G151" s="214" t="s">
        <v>142</v>
      </c>
      <c r="H151" s="215">
        <v>2</v>
      </c>
      <c r="I151" s="216"/>
      <c r="J151" s="217">
        <f>ROUND(I151*H151,2)</f>
        <v>0</v>
      </c>
      <c r="K151" s="218"/>
      <c r="L151" s="43"/>
      <c r="M151" s="219" t="s">
        <v>1</v>
      </c>
      <c r="N151" s="220" t="s">
        <v>41</v>
      </c>
      <c r="O151" s="90"/>
      <c r="P151" s="221">
        <f>O151*H151</f>
        <v>0</v>
      </c>
      <c r="Q151" s="221">
        <v>0</v>
      </c>
      <c r="R151" s="221">
        <f>Q151*H151</f>
        <v>0</v>
      </c>
      <c r="S151" s="221">
        <v>0.023800000000000002</v>
      </c>
      <c r="T151" s="222">
        <f>S151*H151</f>
        <v>0.047600000000000003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3" t="s">
        <v>189</v>
      </c>
      <c r="AT151" s="223" t="s">
        <v>116</v>
      </c>
      <c r="AU151" s="223" t="s">
        <v>121</v>
      </c>
      <c r="AY151" s="16" t="s">
        <v>113</v>
      </c>
      <c r="BE151" s="224">
        <f>IF(N151="základná",J151,0)</f>
        <v>0</v>
      </c>
      <c r="BF151" s="224">
        <f>IF(N151="znížená",J151,0)</f>
        <v>0</v>
      </c>
      <c r="BG151" s="224">
        <f>IF(N151="zákl. prenesená",J151,0)</f>
        <v>0</v>
      </c>
      <c r="BH151" s="224">
        <f>IF(N151="zníž. prenesená",J151,0)</f>
        <v>0</v>
      </c>
      <c r="BI151" s="224">
        <f>IF(N151="nulová",J151,0)</f>
        <v>0</v>
      </c>
      <c r="BJ151" s="16" t="s">
        <v>121</v>
      </c>
      <c r="BK151" s="224">
        <f>ROUND(I151*H151,2)</f>
        <v>0</v>
      </c>
      <c r="BL151" s="16" t="s">
        <v>189</v>
      </c>
      <c r="BM151" s="223" t="s">
        <v>190</v>
      </c>
    </row>
    <row r="152" s="2" customFormat="1" ht="37.8" customHeight="1">
      <c r="A152" s="37"/>
      <c r="B152" s="38"/>
      <c r="C152" s="211" t="s">
        <v>189</v>
      </c>
      <c r="D152" s="211" t="s">
        <v>116</v>
      </c>
      <c r="E152" s="212" t="s">
        <v>191</v>
      </c>
      <c r="F152" s="213" t="s">
        <v>192</v>
      </c>
      <c r="G152" s="214" t="s">
        <v>142</v>
      </c>
      <c r="H152" s="215">
        <v>2</v>
      </c>
      <c r="I152" s="216"/>
      <c r="J152" s="217">
        <f>ROUND(I152*H152,2)</f>
        <v>0</v>
      </c>
      <c r="K152" s="218"/>
      <c r="L152" s="43"/>
      <c r="M152" s="219" t="s">
        <v>1</v>
      </c>
      <c r="N152" s="220" t="s">
        <v>41</v>
      </c>
      <c r="O152" s="90"/>
      <c r="P152" s="221">
        <f>O152*H152</f>
        <v>0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3" t="s">
        <v>189</v>
      </c>
      <c r="AT152" s="223" t="s">
        <v>116</v>
      </c>
      <c r="AU152" s="223" t="s">
        <v>121</v>
      </c>
      <c r="AY152" s="16" t="s">
        <v>113</v>
      </c>
      <c r="BE152" s="224">
        <f>IF(N152="základná",J152,0)</f>
        <v>0</v>
      </c>
      <c r="BF152" s="224">
        <f>IF(N152="znížená",J152,0)</f>
        <v>0</v>
      </c>
      <c r="BG152" s="224">
        <f>IF(N152="zákl. prenesená",J152,0)</f>
        <v>0</v>
      </c>
      <c r="BH152" s="224">
        <f>IF(N152="zníž. prenesená",J152,0)</f>
        <v>0</v>
      </c>
      <c r="BI152" s="224">
        <f>IF(N152="nulová",J152,0)</f>
        <v>0</v>
      </c>
      <c r="BJ152" s="16" t="s">
        <v>121</v>
      </c>
      <c r="BK152" s="224">
        <f>ROUND(I152*H152,2)</f>
        <v>0</v>
      </c>
      <c r="BL152" s="16" t="s">
        <v>189</v>
      </c>
      <c r="BM152" s="223" t="s">
        <v>193</v>
      </c>
    </row>
    <row r="153" s="12" customFormat="1" ht="22.8" customHeight="1">
      <c r="A153" s="12"/>
      <c r="B153" s="195"/>
      <c r="C153" s="196"/>
      <c r="D153" s="197" t="s">
        <v>74</v>
      </c>
      <c r="E153" s="209" t="s">
        <v>194</v>
      </c>
      <c r="F153" s="209" t="s">
        <v>195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SUM(P154:P155)</f>
        <v>0</v>
      </c>
      <c r="Q153" s="203"/>
      <c r="R153" s="204">
        <f>SUM(R154:R155)</f>
        <v>0.064415</v>
      </c>
      <c r="S153" s="203"/>
      <c r="T153" s="205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6" t="s">
        <v>121</v>
      </c>
      <c r="AT153" s="207" t="s">
        <v>74</v>
      </c>
      <c r="AU153" s="207" t="s">
        <v>80</v>
      </c>
      <c r="AY153" s="206" t="s">
        <v>113</v>
      </c>
      <c r="BK153" s="208">
        <f>SUM(BK154:BK155)</f>
        <v>0</v>
      </c>
    </row>
    <row r="154" s="2" customFormat="1" ht="37.8" customHeight="1">
      <c r="A154" s="37"/>
      <c r="B154" s="38"/>
      <c r="C154" s="211" t="s">
        <v>196</v>
      </c>
      <c r="D154" s="211" t="s">
        <v>116</v>
      </c>
      <c r="E154" s="212" t="s">
        <v>197</v>
      </c>
      <c r="F154" s="213" t="s">
        <v>198</v>
      </c>
      <c r="G154" s="214" t="s">
        <v>142</v>
      </c>
      <c r="H154" s="215">
        <v>1</v>
      </c>
      <c r="I154" s="216"/>
      <c r="J154" s="217">
        <f>ROUND(I154*H154,2)</f>
        <v>0</v>
      </c>
      <c r="K154" s="218"/>
      <c r="L154" s="43"/>
      <c r="M154" s="219" t="s">
        <v>1</v>
      </c>
      <c r="N154" s="220" t="s">
        <v>41</v>
      </c>
      <c r="O154" s="90"/>
      <c r="P154" s="221">
        <f>O154*H154</f>
        <v>0</v>
      </c>
      <c r="Q154" s="221">
        <v>0.0025400000000000002</v>
      </c>
      <c r="R154" s="221">
        <f>Q154*H154</f>
        <v>0.0025400000000000002</v>
      </c>
      <c r="S154" s="221">
        <v>0</v>
      </c>
      <c r="T154" s="222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3" t="s">
        <v>189</v>
      </c>
      <c r="AT154" s="223" t="s">
        <v>116</v>
      </c>
      <c r="AU154" s="223" t="s">
        <v>121</v>
      </c>
      <c r="AY154" s="16" t="s">
        <v>113</v>
      </c>
      <c r="BE154" s="224">
        <f>IF(N154="základná",J154,0)</f>
        <v>0</v>
      </c>
      <c r="BF154" s="224">
        <f>IF(N154="znížená",J154,0)</f>
        <v>0</v>
      </c>
      <c r="BG154" s="224">
        <f>IF(N154="zákl. prenesená",J154,0)</f>
        <v>0</v>
      </c>
      <c r="BH154" s="224">
        <f>IF(N154="zníž. prenesená",J154,0)</f>
        <v>0</v>
      </c>
      <c r="BI154" s="224">
        <f>IF(N154="nulová",J154,0)</f>
        <v>0</v>
      </c>
      <c r="BJ154" s="16" t="s">
        <v>121</v>
      </c>
      <c r="BK154" s="224">
        <f>ROUND(I154*H154,2)</f>
        <v>0</v>
      </c>
      <c r="BL154" s="16" t="s">
        <v>189</v>
      </c>
      <c r="BM154" s="223" t="s">
        <v>199</v>
      </c>
    </row>
    <row r="155" s="2" customFormat="1" ht="24.15" customHeight="1">
      <c r="A155" s="37"/>
      <c r="B155" s="38"/>
      <c r="C155" s="237" t="s">
        <v>200</v>
      </c>
      <c r="D155" s="237" t="s">
        <v>201</v>
      </c>
      <c r="E155" s="238" t="s">
        <v>202</v>
      </c>
      <c r="F155" s="239" t="s">
        <v>203</v>
      </c>
      <c r="G155" s="240" t="s">
        <v>119</v>
      </c>
      <c r="H155" s="241">
        <v>5.5</v>
      </c>
      <c r="I155" s="242"/>
      <c r="J155" s="243">
        <f>ROUND(I155*H155,2)</f>
        <v>0</v>
      </c>
      <c r="K155" s="244"/>
      <c r="L155" s="245"/>
      <c r="M155" s="246" t="s">
        <v>1</v>
      </c>
      <c r="N155" s="247" t="s">
        <v>41</v>
      </c>
      <c r="O155" s="90"/>
      <c r="P155" s="221">
        <f>O155*H155</f>
        <v>0</v>
      </c>
      <c r="Q155" s="221">
        <v>0.01125</v>
      </c>
      <c r="R155" s="221">
        <f>Q155*H155</f>
        <v>0.061874999999999999</v>
      </c>
      <c r="S155" s="221">
        <v>0</v>
      </c>
      <c r="T155" s="222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3" t="s">
        <v>204</v>
      </c>
      <c r="AT155" s="223" t="s">
        <v>201</v>
      </c>
      <c r="AU155" s="223" t="s">
        <v>121</v>
      </c>
      <c r="AY155" s="16" t="s">
        <v>113</v>
      </c>
      <c r="BE155" s="224">
        <f>IF(N155="základná",J155,0)</f>
        <v>0</v>
      </c>
      <c r="BF155" s="224">
        <f>IF(N155="znížená",J155,0)</f>
        <v>0</v>
      </c>
      <c r="BG155" s="224">
        <f>IF(N155="zákl. prenesená",J155,0)</f>
        <v>0</v>
      </c>
      <c r="BH155" s="224">
        <f>IF(N155="zníž. prenesená",J155,0)</f>
        <v>0</v>
      </c>
      <c r="BI155" s="224">
        <f>IF(N155="nulová",J155,0)</f>
        <v>0</v>
      </c>
      <c r="BJ155" s="16" t="s">
        <v>121</v>
      </c>
      <c r="BK155" s="224">
        <f>ROUND(I155*H155,2)</f>
        <v>0</v>
      </c>
      <c r="BL155" s="16" t="s">
        <v>189</v>
      </c>
      <c r="BM155" s="223" t="s">
        <v>205</v>
      </c>
    </row>
    <row r="156" s="12" customFormat="1" ht="22.8" customHeight="1">
      <c r="A156" s="12"/>
      <c r="B156" s="195"/>
      <c r="C156" s="196"/>
      <c r="D156" s="197" t="s">
        <v>74</v>
      </c>
      <c r="E156" s="209" t="s">
        <v>206</v>
      </c>
      <c r="F156" s="209" t="s">
        <v>207</v>
      </c>
      <c r="G156" s="196"/>
      <c r="H156" s="196"/>
      <c r="I156" s="199"/>
      <c r="J156" s="210">
        <f>BK156</f>
        <v>0</v>
      </c>
      <c r="K156" s="196"/>
      <c r="L156" s="201"/>
      <c r="M156" s="202"/>
      <c r="N156" s="203"/>
      <c r="O156" s="203"/>
      <c r="P156" s="204">
        <f>SUM(P157:P164)</f>
        <v>0</v>
      </c>
      <c r="Q156" s="203"/>
      <c r="R156" s="204">
        <f>SUM(R157:R164)</f>
        <v>0</v>
      </c>
      <c r="S156" s="203"/>
      <c r="T156" s="205">
        <f>SUM(T157:T164)</f>
        <v>5.4787710000000001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6" t="s">
        <v>121</v>
      </c>
      <c r="AT156" s="207" t="s">
        <v>74</v>
      </c>
      <c r="AU156" s="207" t="s">
        <v>80</v>
      </c>
      <c r="AY156" s="206" t="s">
        <v>113</v>
      </c>
      <c r="BK156" s="208">
        <f>SUM(BK157:BK164)</f>
        <v>0</v>
      </c>
    </row>
    <row r="157" s="2" customFormat="1" ht="24.15" customHeight="1">
      <c r="A157" s="37"/>
      <c r="B157" s="38"/>
      <c r="C157" s="211" t="s">
        <v>208</v>
      </c>
      <c r="D157" s="211" t="s">
        <v>116</v>
      </c>
      <c r="E157" s="212" t="s">
        <v>209</v>
      </c>
      <c r="F157" s="213" t="s">
        <v>210</v>
      </c>
      <c r="G157" s="214" t="s">
        <v>119</v>
      </c>
      <c r="H157" s="215">
        <v>218.76300000000001</v>
      </c>
      <c r="I157" s="216"/>
      <c r="J157" s="217">
        <f>ROUND(I157*H157,2)</f>
        <v>0</v>
      </c>
      <c r="K157" s="218"/>
      <c r="L157" s="43"/>
      <c r="M157" s="219" t="s">
        <v>1</v>
      </c>
      <c r="N157" s="220" t="s">
        <v>41</v>
      </c>
      <c r="O157" s="90"/>
      <c r="P157" s="221">
        <f>O157*H157</f>
        <v>0</v>
      </c>
      <c r="Q157" s="221">
        <v>0</v>
      </c>
      <c r="R157" s="221">
        <f>Q157*H157</f>
        <v>0</v>
      </c>
      <c r="S157" s="221">
        <v>0.017000000000000001</v>
      </c>
      <c r="T157" s="222">
        <f>S157*H157</f>
        <v>3.7189710000000002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3" t="s">
        <v>189</v>
      </c>
      <c r="AT157" s="223" t="s">
        <v>116</v>
      </c>
      <c r="AU157" s="223" t="s">
        <v>121</v>
      </c>
      <c r="AY157" s="16" t="s">
        <v>113</v>
      </c>
      <c r="BE157" s="224">
        <f>IF(N157="základná",J157,0)</f>
        <v>0</v>
      </c>
      <c r="BF157" s="224">
        <f>IF(N157="znížená",J157,0)</f>
        <v>0</v>
      </c>
      <c r="BG157" s="224">
        <f>IF(N157="zákl. prenesená",J157,0)</f>
        <v>0</v>
      </c>
      <c r="BH157" s="224">
        <f>IF(N157="zníž. prenesená",J157,0)</f>
        <v>0</v>
      </c>
      <c r="BI157" s="224">
        <f>IF(N157="nulová",J157,0)</f>
        <v>0</v>
      </c>
      <c r="BJ157" s="16" t="s">
        <v>121</v>
      </c>
      <c r="BK157" s="224">
        <f>ROUND(I157*H157,2)</f>
        <v>0</v>
      </c>
      <c r="BL157" s="16" t="s">
        <v>189</v>
      </c>
      <c r="BM157" s="223" t="s">
        <v>211</v>
      </c>
    </row>
    <row r="158" s="13" customFormat="1">
      <c r="A158" s="13"/>
      <c r="B158" s="225"/>
      <c r="C158" s="226"/>
      <c r="D158" s="227" t="s">
        <v>123</v>
      </c>
      <c r="E158" s="228" t="s">
        <v>1</v>
      </c>
      <c r="F158" s="229" t="s">
        <v>212</v>
      </c>
      <c r="G158" s="226"/>
      <c r="H158" s="230">
        <v>77.722999999999999</v>
      </c>
      <c r="I158" s="231"/>
      <c r="J158" s="226"/>
      <c r="K158" s="226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123</v>
      </c>
      <c r="AU158" s="236" t="s">
        <v>121</v>
      </c>
      <c r="AV158" s="13" t="s">
        <v>121</v>
      </c>
      <c r="AW158" s="13" t="s">
        <v>31</v>
      </c>
      <c r="AX158" s="13" t="s">
        <v>75</v>
      </c>
      <c r="AY158" s="236" t="s">
        <v>113</v>
      </c>
    </row>
    <row r="159" s="13" customFormat="1">
      <c r="A159" s="13"/>
      <c r="B159" s="225"/>
      <c r="C159" s="226"/>
      <c r="D159" s="227" t="s">
        <v>123</v>
      </c>
      <c r="E159" s="228" t="s">
        <v>1</v>
      </c>
      <c r="F159" s="229" t="s">
        <v>213</v>
      </c>
      <c r="G159" s="226"/>
      <c r="H159" s="230">
        <v>141.03999999999999</v>
      </c>
      <c r="I159" s="231"/>
      <c r="J159" s="226"/>
      <c r="K159" s="226"/>
      <c r="L159" s="232"/>
      <c r="M159" s="233"/>
      <c r="N159" s="234"/>
      <c r="O159" s="234"/>
      <c r="P159" s="234"/>
      <c r="Q159" s="234"/>
      <c r="R159" s="234"/>
      <c r="S159" s="234"/>
      <c r="T159" s="23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6" t="s">
        <v>123</v>
      </c>
      <c r="AU159" s="236" t="s">
        <v>121</v>
      </c>
      <c r="AV159" s="13" t="s">
        <v>121</v>
      </c>
      <c r="AW159" s="13" t="s">
        <v>31</v>
      </c>
      <c r="AX159" s="13" t="s">
        <v>75</v>
      </c>
      <c r="AY159" s="236" t="s">
        <v>113</v>
      </c>
    </row>
    <row r="160" s="14" customFormat="1">
      <c r="A160" s="14"/>
      <c r="B160" s="248"/>
      <c r="C160" s="249"/>
      <c r="D160" s="227" t="s">
        <v>123</v>
      </c>
      <c r="E160" s="250" t="s">
        <v>1</v>
      </c>
      <c r="F160" s="251" t="s">
        <v>214</v>
      </c>
      <c r="G160" s="249"/>
      <c r="H160" s="252">
        <v>218.76300000000001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8" t="s">
        <v>123</v>
      </c>
      <c r="AU160" s="258" t="s">
        <v>121</v>
      </c>
      <c r="AV160" s="14" t="s">
        <v>120</v>
      </c>
      <c r="AW160" s="14" t="s">
        <v>31</v>
      </c>
      <c r="AX160" s="14" t="s">
        <v>80</v>
      </c>
      <c r="AY160" s="258" t="s">
        <v>113</v>
      </c>
    </row>
    <row r="161" s="2" customFormat="1" ht="24.15" customHeight="1">
      <c r="A161" s="37"/>
      <c r="B161" s="38"/>
      <c r="C161" s="211" t="s">
        <v>7</v>
      </c>
      <c r="D161" s="211" t="s">
        <v>116</v>
      </c>
      <c r="E161" s="212" t="s">
        <v>215</v>
      </c>
      <c r="F161" s="213" t="s">
        <v>216</v>
      </c>
      <c r="G161" s="214" t="s">
        <v>119</v>
      </c>
      <c r="H161" s="215">
        <v>5.2999999999999998</v>
      </c>
      <c r="I161" s="216"/>
      <c r="J161" s="217">
        <f>ROUND(I161*H161,2)</f>
        <v>0</v>
      </c>
      <c r="K161" s="218"/>
      <c r="L161" s="43"/>
      <c r="M161" s="219" t="s">
        <v>1</v>
      </c>
      <c r="N161" s="220" t="s">
        <v>41</v>
      </c>
      <c r="O161" s="90"/>
      <c r="P161" s="221">
        <f>O161*H161</f>
        <v>0</v>
      </c>
      <c r="Q161" s="221">
        <v>0</v>
      </c>
      <c r="R161" s="221">
        <f>Q161*H161</f>
        <v>0</v>
      </c>
      <c r="S161" s="221">
        <v>0.017999999999999999</v>
      </c>
      <c r="T161" s="222">
        <f>S161*H161</f>
        <v>0.095399999999999985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3" t="s">
        <v>189</v>
      </c>
      <c r="AT161" s="223" t="s">
        <v>116</v>
      </c>
      <c r="AU161" s="223" t="s">
        <v>121</v>
      </c>
      <c r="AY161" s="16" t="s">
        <v>113</v>
      </c>
      <c r="BE161" s="224">
        <f>IF(N161="základná",J161,0)</f>
        <v>0</v>
      </c>
      <c r="BF161" s="224">
        <f>IF(N161="znížená",J161,0)</f>
        <v>0</v>
      </c>
      <c r="BG161" s="224">
        <f>IF(N161="zákl. prenesená",J161,0)</f>
        <v>0</v>
      </c>
      <c r="BH161" s="224">
        <f>IF(N161="zníž. prenesená",J161,0)</f>
        <v>0</v>
      </c>
      <c r="BI161" s="224">
        <f>IF(N161="nulová",J161,0)</f>
        <v>0</v>
      </c>
      <c r="BJ161" s="16" t="s">
        <v>121</v>
      </c>
      <c r="BK161" s="224">
        <f>ROUND(I161*H161,2)</f>
        <v>0</v>
      </c>
      <c r="BL161" s="16" t="s">
        <v>189</v>
      </c>
      <c r="BM161" s="223" t="s">
        <v>217</v>
      </c>
    </row>
    <row r="162" s="13" customFormat="1">
      <c r="A162" s="13"/>
      <c r="B162" s="225"/>
      <c r="C162" s="226"/>
      <c r="D162" s="227" t="s">
        <v>123</v>
      </c>
      <c r="E162" s="228" t="s">
        <v>1</v>
      </c>
      <c r="F162" s="229" t="s">
        <v>218</v>
      </c>
      <c r="G162" s="226"/>
      <c r="H162" s="230">
        <v>5.2999999999999998</v>
      </c>
      <c r="I162" s="231"/>
      <c r="J162" s="226"/>
      <c r="K162" s="226"/>
      <c r="L162" s="232"/>
      <c r="M162" s="233"/>
      <c r="N162" s="234"/>
      <c r="O162" s="234"/>
      <c r="P162" s="234"/>
      <c r="Q162" s="234"/>
      <c r="R162" s="234"/>
      <c r="S162" s="234"/>
      <c r="T162" s="23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6" t="s">
        <v>123</v>
      </c>
      <c r="AU162" s="236" t="s">
        <v>121</v>
      </c>
      <c r="AV162" s="13" t="s">
        <v>121</v>
      </c>
      <c r="AW162" s="13" t="s">
        <v>31</v>
      </c>
      <c r="AX162" s="13" t="s">
        <v>80</v>
      </c>
      <c r="AY162" s="236" t="s">
        <v>113</v>
      </c>
    </row>
    <row r="163" s="2" customFormat="1" ht="24.15" customHeight="1">
      <c r="A163" s="37"/>
      <c r="B163" s="38"/>
      <c r="C163" s="211" t="s">
        <v>219</v>
      </c>
      <c r="D163" s="211" t="s">
        <v>116</v>
      </c>
      <c r="E163" s="212" t="s">
        <v>220</v>
      </c>
      <c r="F163" s="213" t="s">
        <v>221</v>
      </c>
      <c r="G163" s="214" t="s">
        <v>142</v>
      </c>
      <c r="H163" s="215">
        <v>1</v>
      </c>
      <c r="I163" s="216"/>
      <c r="J163" s="217">
        <f>ROUND(I163*H163,2)</f>
        <v>0</v>
      </c>
      <c r="K163" s="218"/>
      <c r="L163" s="43"/>
      <c r="M163" s="219" t="s">
        <v>1</v>
      </c>
      <c r="N163" s="220" t="s">
        <v>41</v>
      </c>
      <c r="O163" s="9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3" t="s">
        <v>189</v>
      </c>
      <c r="AT163" s="223" t="s">
        <v>116</v>
      </c>
      <c r="AU163" s="223" t="s">
        <v>121</v>
      </c>
      <c r="AY163" s="16" t="s">
        <v>113</v>
      </c>
      <c r="BE163" s="224">
        <f>IF(N163="základná",J163,0)</f>
        <v>0</v>
      </c>
      <c r="BF163" s="224">
        <f>IF(N163="znížená",J163,0)</f>
        <v>0</v>
      </c>
      <c r="BG163" s="224">
        <f>IF(N163="zákl. prenesená",J163,0)</f>
        <v>0</v>
      </c>
      <c r="BH163" s="224">
        <f>IF(N163="zníž. prenesená",J163,0)</f>
        <v>0</v>
      </c>
      <c r="BI163" s="224">
        <f>IF(N163="nulová",J163,0)</f>
        <v>0</v>
      </c>
      <c r="BJ163" s="16" t="s">
        <v>121</v>
      </c>
      <c r="BK163" s="224">
        <f>ROUND(I163*H163,2)</f>
        <v>0</v>
      </c>
      <c r="BL163" s="16" t="s">
        <v>189</v>
      </c>
      <c r="BM163" s="223" t="s">
        <v>222</v>
      </c>
    </row>
    <row r="164" s="2" customFormat="1" ht="24.15" customHeight="1">
      <c r="A164" s="37"/>
      <c r="B164" s="38"/>
      <c r="C164" s="211" t="s">
        <v>223</v>
      </c>
      <c r="D164" s="211" t="s">
        <v>116</v>
      </c>
      <c r="E164" s="212" t="s">
        <v>224</v>
      </c>
      <c r="F164" s="213" t="s">
        <v>225</v>
      </c>
      <c r="G164" s="214" t="s">
        <v>142</v>
      </c>
      <c r="H164" s="215">
        <v>114</v>
      </c>
      <c r="I164" s="216"/>
      <c r="J164" s="217">
        <f>ROUND(I164*H164,2)</f>
        <v>0</v>
      </c>
      <c r="K164" s="218"/>
      <c r="L164" s="43"/>
      <c r="M164" s="219" t="s">
        <v>1</v>
      </c>
      <c r="N164" s="220" t="s">
        <v>41</v>
      </c>
      <c r="O164" s="90"/>
      <c r="P164" s="221">
        <f>O164*H164</f>
        <v>0</v>
      </c>
      <c r="Q164" s="221">
        <v>0</v>
      </c>
      <c r="R164" s="221">
        <f>Q164*H164</f>
        <v>0</v>
      </c>
      <c r="S164" s="221">
        <v>0.0146</v>
      </c>
      <c r="T164" s="222">
        <f>S164*H164</f>
        <v>1.6644000000000001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3" t="s">
        <v>189</v>
      </c>
      <c r="AT164" s="223" t="s">
        <v>116</v>
      </c>
      <c r="AU164" s="223" t="s">
        <v>121</v>
      </c>
      <c r="AY164" s="16" t="s">
        <v>113</v>
      </c>
      <c r="BE164" s="224">
        <f>IF(N164="základná",J164,0)</f>
        <v>0</v>
      </c>
      <c r="BF164" s="224">
        <f>IF(N164="znížená",J164,0)</f>
        <v>0</v>
      </c>
      <c r="BG164" s="224">
        <f>IF(N164="zákl. prenesená",J164,0)</f>
        <v>0</v>
      </c>
      <c r="BH164" s="224">
        <f>IF(N164="zníž. prenesená",J164,0)</f>
        <v>0</v>
      </c>
      <c r="BI164" s="224">
        <f>IF(N164="nulová",J164,0)</f>
        <v>0</v>
      </c>
      <c r="BJ164" s="16" t="s">
        <v>121</v>
      </c>
      <c r="BK164" s="224">
        <f>ROUND(I164*H164,2)</f>
        <v>0</v>
      </c>
      <c r="BL164" s="16" t="s">
        <v>189</v>
      </c>
      <c r="BM164" s="223" t="s">
        <v>226</v>
      </c>
    </row>
    <row r="165" s="12" customFormat="1" ht="22.8" customHeight="1">
      <c r="A165" s="12"/>
      <c r="B165" s="195"/>
      <c r="C165" s="196"/>
      <c r="D165" s="197" t="s">
        <v>74</v>
      </c>
      <c r="E165" s="209" t="s">
        <v>227</v>
      </c>
      <c r="F165" s="209" t="s">
        <v>228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SUM(P166:P167)</f>
        <v>0</v>
      </c>
      <c r="Q165" s="203"/>
      <c r="R165" s="204">
        <f>SUM(R166:R167)</f>
        <v>0.022499999999999999</v>
      </c>
      <c r="S165" s="203"/>
      <c r="T165" s="205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6" t="s">
        <v>121</v>
      </c>
      <c r="AT165" s="207" t="s">
        <v>74</v>
      </c>
      <c r="AU165" s="207" t="s">
        <v>80</v>
      </c>
      <c r="AY165" s="206" t="s">
        <v>113</v>
      </c>
      <c r="BK165" s="208">
        <f>SUM(BK166:BK167)</f>
        <v>0</v>
      </c>
    </row>
    <row r="166" s="2" customFormat="1" ht="24.15" customHeight="1">
      <c r="A166" s="37"/>
      <c r="B166" s="38"/>
      <c r="C166" s="211" t="s">
        <v>229</v>
      </c>
      <c r="D166" s="211" t="s">
        <v>116</v>
      </c>
      <c r="E166" s="212" t="s">
        <v>230</v>
      </c>
      <c r="F166" s="213" t="s">
        <v>231</v>
      </c>
      <c r="G166" s="214" t="s">
        <v>119</v>
      </c>
      <c r="H166" s="215">
        <v>5</v>
      </c>
      <c r="I166" s="216"/>
      <c r="J166" s="217">
        <f>ROUND(I166*H166,2)</f>
        <v>0</v>
      </c>
      <c r="K166" s="218"/>
      <c r="L166" s="43"/>
      <c r="M166" s="219" t="s">
        <v>1</v>
      </c>
      <c r="N166" s="220" t="s">
        <v>41</v>
      </c>
      <c r="O166" s="90"/>
      <c r="P166" s="221">
        <f>O166*H166</f>
        <v>0</v>
      </c>
      <c r="Q166" s="221">
        <v>0.0044999999999999997</v>
      </c>
      <c r="R166" s="221">
        <f>Q166*H166</f>
        <v>0.022499999999999999</v>
      </c>
      <c r="S166" s="221">
        <v>0</v>
      </c>
      <c r="T166" s="22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3" t="s">
        <v>189</v>
      </c>
      <c r="AT166" s="223" t="s">
        <v>116</v>
      </c>
      <c r="AU166" s="223" t="s">
        <v>121</v>
      </c>
      <c r="AY166" s="16" t="s">
        <v>113</v>
      </c>
      <c r="BE166" s="224">
        <f>IF(N166="základná",J166,0)</f>
        <v>0</v>
      </c>
      <c r="BF166" s="224">
        <f>IF(N166="znížená",J166,0)</f>
        <v>0</v>
      </c>
      <c r="BG166" s="224">
        <f>IF(N166="zákl. prenesená",J166,0)</f>
        <v>0</v>
      </c>
      <c r="BH166" s="224">
        <f>IF(N166="zníž. prenesená",J166,0)</f>
        <v>0</v>
      </c>
      <c r="BI166" s="224">
        <f>IF(N166="nulová",J166,0)</f>
        <v>0</v>
      </c>
      <c r="BJ166" s="16" t="s">
        <v>121</v>
      </c>
      <c r="BK166" s="224">
        <f>ROUND(I166*H166,2)</f>
        <v>0</v>
      </c>
      <c r="BL166" s="16" t="s">
        <v>189</v>
      </c>
      <c r="BM166" s="223" t="s">
        <v>232</v>
      </c>
    </row>
    <row r="167" s="2" customFormat="1" ht="24.15" customHeight="1">
      <c r="A167" s="37"/>
      <c r="B167" s="38"/>
      <c r="C167" s="211" t="s">
        <v>233</v>
      </c>
      <c r="D167" s="211" t="s">
        <v>116</v>
      </c>
      <c r="E167" s="212" t="s">
        <v>234</v>
      </c>
      <c r="F167" s="213" t="s">
        <v>235</v>
      </c>
      <c r="G167" s="214" t="s">
        <v>119</v>
      </c>
      <c r="H167" s="215">
        <v>5</v>
      </c>
      <c r="I167" s="216"/>
      <c r="J167" s="217">
        <f>ROUND(I167*H167,2)</f>
        <v>0</v>
      </c>
      <c r="K167" s="218"/>
      <c r="L167" s="43"/>
      <c r="M167" s="219" t="s">
        <v>1</v>
      </c>
      <c r="N167" s="220" t="s">
        <v>41</v>
      </c>
      <c r="O167" s="90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3" t="s">
        <v>189</v>
      </c>
      <c r="AT167" s="223" t="s">
        <v>116</v>
      </c>
      <c r="AU167" s="223" t="s">
        <v>121</v>
      </c>
      <c r="AY167" s="16" t="s">
        <v>113</v>
      </c>
      <c r="BE167" s="224">
        <f>IF(N167="základná",J167,0)</f>
        <v>0</v>
      </c>
      <c r="BF167" s="224">
        <f>IF(N167="znížená",J167,0)</f>
        <v>0</v>
      </c>
      <c r="BG167" s="224">
        <f>IF(N167="zákl. prenesená",J167,0)</f>
        <v>0</v>
      </c>
      <c r="BH167" s="224">
        <f>IF(N167="zníž. prenesená",J167,0)</f>
        <v>0</v>
      </c>
      <c r="BI167" s="224">
        <f>IF(N167="nulová",J167,0)</f>
        <v>0</v>
      </c>
      <c r="BJ167" s="16" t="s">
        <v>121</v>
      </c>
      <c r="BK167" s="224">
        <f>ROUND(I167*H167,2)</f>
        <v>0</v>
      </c>
      <c r="BL167" s="16" t="s">
        <v>189</v>
      </c>
      <c r="BM167" s="223" t="s">
        <v>236</v>
      </c>
    </row>
    <row r="168" s="12" customFormat="1" ht="22.8" customHeight="1">
      <c r="A168" s="12"/>
      <c r="B168" s="195"/>
      <c r="C168" s="196"/>
      <c r="D168" s="197" t="s">
        <v>74</v>
      </c>
      <c r="E168" s="209" t="s">
        <v>237</v>
      </c>
      <c r="F168" s="209" t="s">
        <v>238</v>
      </c>
      <c r="G168" s="196"/>
      <c r="H168" s="196"/>
      <c r="I168" s="199"/>
      <c r="J168" s="210">
        <f>BK168</f>
        <v>0</v>
      </c>
      <c r="K168" s="196"/>
      <c r="L168" s="201"/>
      <c r="M168" s="202"/>
      <c r="N168" s="203"/>
      <c r="O168" s="203"/>
      <c r="P168" s="204">
        <f>SUM(P169:P173)</f>
        <v>0</v>
      </c>
      <c r="Q168" s="203"/>
      <c r="R168" s="204">
        <f>SUM(R169:R173)</f>
        <v>0.0017149999999999999</v>
      </c>
      <c r="S168" s="203"/>
      <c r="T168" s="205">
        <f>SUM(T169:T173)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6" t="s">
        <v>121</v>
      </c>
      <c r="AT168" s="207" t="s">
        <v>74</v>
      </c>
      <c r="AU168" s="207" t="s">
        <v>80</v>
      </c>
      <c r="AY168" s="206" t="s">
        <v>113</v>
      </c>
      <c r="BK168" s="208">
        <f>SUM(BK169:BK173)</f>
        <v>0</v>
      </c>
    </row>
    <row r="169" s="2" customFormat="1" ht="24.15" customHeight="1">
      <c r="A169" s="37"/>
      <c r="B169" s="38"/>
      <c r="C169" s="211" t="s">
        <v>239</v>
      </c>
      <c r="D169" s="211" t="s">
        <v>116</v>
      </c>
      <c r="E169" s="212" t="s">
        <v>240</v>
      </c>
      <c r="F169" s="213" t="s">
        <v>241</v>
      </c>
      <c r="G169" s="214" t="s">
        <v>119</v>
      </c>
      <c r="H169" s="215">
        <v>2.5</v>
      </c>
      <c r="I169" s="216"/>
      <c r="J169" s="217">
        <f>ROUND(I169*H169,2)</f>
        <v>0</v>
      </c>
      <c r="K169" s="218"/>
      <c r="L169" s="43"/>
      <c r="M169" s="219" t="s">
        <v>1</v>
      </c>
      <c r="N169" s="220" t="s">
        <v>41</v>
      </c>
      <c r="O169" s="90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3" t="s">
        <v>189</v>
      </c>
      <c r="AT169" s="223" t="s">
        <v>116</v>
      </c>
      <c r="AU169" s="223" t="s">
        <v>121</v>
      </c>
      <c r="AY169" s="16" t="s">
        <v>113</v>
      </c>
      <c r="BE169" s="224">
        <f>IF(N169="základná",J169,0)</f>
        <v>0</v>
      </c>
      <c r="BF169" s="224">
        <f>IF(N169="znížená",J169,0)</f>
        <v>0</v>
      </c>
      <c r="BG169" s="224">
        <f>IF(N169="zákl. prenesená",J169,0)</f>
        <v>0</v>
      </c>
      <c r="BH169" s="224">
        <f>IF(N169="zníž. prenesená",J169,0)</f>
        <v>0</v>
      </c>
      <c r="BI169" s="224">
        <f>IF(N169="nulová",J169,0)</f>
        <v>0</v>
      </c>
      <c r="BJ169" s="16" t="s">
        <v>121</v>
      </c>
      <c r="BK169" s="224">
        <f>ROUND(I169*H169,2)</f>
        <v>0</v>
      </c>
      <c r="BL169" s="16" t="s">
        <v>189</v>
      </c>
      <c r="BM169" s="223" t="s">
        <v>242</v>
      </c>
    </row>
    <row r="170" s="2" customFormat="1" ht="37.8" customHeight="1">
      <c r="A170" s="37"/>
      <c r="B170" s="38"/>
      <c r="C170" s="211" t="s">
        <v>243</v>
      </c>
      <c r="D170" s="211" t="s">
        <v>116</v>
      </c>
      <c r="E170" s="212" t="s">
        <v>244</v>
      </c>
      <c r="F170" s="213" t="s">
        <v>245</v>
      </c>
      <c r="G170" s="214" t="s">
        <v>119</v>
      </c>
      <c r="H170" s="215">
        <v>2.5</v>
      </c>
      <c r="I170" s="216"/>
      <c r="J170" s="217">
        <f>ROUND(I170*H170,2)</f>
        <v>0</v>
      </c>
      <c r="K170" s="218"/>
      <c r="L170" s="43"/>
      <c r="M170" s="219" t="s">
        <v>1</v>
      </c>
      <c r="N170" s="220" t="s">
        <v>41</v>
      </c>
      <c r="O170" s="90"/>
      <c r="P170" s="221">
        <f>O170*H170</f>
        <v>0</v>
      </c>
      <c r="Q170" s="221">
        <v>0.00017000000000000001</v>
      </c>
      <c r="R170" s="221">
        <f>Q170*H170</f>
        <v>0.00042500000000000003</v>
      </c>
      <c r="S170" s="221">
        <v>0</v>
      </c>
      <c r="T170" s="22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3" t="s">
        <v>189</v>
      </c>
      <c r="AT170" s="223" t="s">
        <v>116</v>
      </c>
      <c r="AU170" s="223" t="s">
        <v>121</v>
      </c>
      <c r="AY170" s="16" t="s">
        <v>113</v>
      </c>
      <c r="BE170" s="224">
        <f>IF(N170="základná",J170,0)</f>
        <v>0</v>
      </c>
      <c r="BF170" s="224">
        <f>IF(N170="znížená",J170,0)</f>
        <v>0</v>
      </c>
      <c r="BG170" s="224">
        <f>IF(N170="zákl. prenesená",J170,0)</f>
        <v>0</v>
      </c>
      <c r="BH170" s="224">
        <f>IF(N170="zníž. prenesená",J170,0)</f>
        <v>0</v>
      </c>
      <c r="BI170" s="224">
        <f>IF(N170="nulová",J170,0)</f>
        <v>0</v>
      </c>
      <c r="BJ170" s="16" t="s">
        <v>121</v>
      </c>
      <c r="BK170" s="224">
        <f>ROUND(I170*H170,2)</f>
        <v>0</v>
      </c>
      <c r="BL170" s="16" t="s">
        <v>189</v>
      </c>
      <c r="BM170" s="223" t="s">
        <v>246</v>
      </c>
    </row>
    <row r="171" s="2" customFormat="1" ht="24.15" customHeight="1">
      <c r="A171" s="37"/>
      <c r="B171" s="38"/>
      <c r="C171" s="211" t="s">
        <v>247</v>
      </c>
      <c r="D171" s="211" t="s">
        <v>116</v>
      </c>
      <c r="E171" s="212" t="s">
        <v>248</v>
      </c>
      <c r="F171" s="213" t="s">
        <v>249</v>
      </c>
      <c r="G171" s="214" t="s">
        <v>250</v>
      </c>
      <c r="H171" s="215">
        <v>12</v>
      </c>
      <c r="I171" s="216"/>
      <c r="J171" s="217">
        <f>ROUND(I171*H171,2)</f>
        <v>0</v>
      </c>
      <c r="K171" s="218"/>
      <c r="L171" s="43"/>
      <c r="M171" s="219" t="s">
        <v>1</v>
      </c>
      <c r="N171" s="220" t="s">
        <v>41</v>
      </c>
      <c r="O171" s="90"/>
      <c r="P171" s="221">
        <f>O171*H171</f>
        <v>0</v>
      </c>
      <c r="Q171" s="221">
        <v>0</v>
      </c>
      <c r="R171" s="221">
        <f>Q171*H171</f>
        <v>0</v>
      </c>
      <c r="S171" s="221">
        <v>0</v>
      </c>
      <c r="T171" s="222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3" t="s">
        <v>189</v>
      </c>
      <c r="AT171" s="223" t="s">
        <v>116</v>
      </c>
      <c r="AU171" s="223" t="s">
        <v>121</v>
      </c>
      <c r="AY171" s="16" t="s">
        <v>113</v>
      </c>
      <c r="BE171" s="224">
        <f>IF(N171="základná",J171,0)</f>
        <v>0</v>
      </c>
      <c r="BF171" s="224">
        <f>IF(N171="znížená",J171,0)</f>
        <v>0</v>
      </c>
      <c r="BG171" s="224">
        <f>IF(N171="zákl. prenesená",J171,0)</f>
        <v>0</v>
      </c>
      <c r="BH171" s="224">
        <f>IF(N171="zníž. prenesená",J171,0)</f>
        <v>0</v>
      </c>
      <c r="BI171" s="224">
        <f>IF(N171="nulová",J171,0)</f>
        <v>0</v>
      </c>
      <c r="BJ171" s="16" t="s">
        <v>121</v>
      </c>
      <c r="BK171" s="224">
        <f>ROUND(I171*H171,2)</f>
        <v>0</v>
      </c>
      <c r="BL171" s="16" t="s">
        <v>189</v>
      </c>
      <c r="BM171" s="223" t="s">
        <v>251</v>
      </c>
    </row>
    <row r="172" s="2" customFormat="1" ht="24.15" customHeight="1">
      <c r="A172" s="37"/>
      <c r="B172" s="38"/>
      <c r="C172" s="211" t="s">
        <v>252</v>
      </c>
      <c r="D172" s="211" t="s">
        <v>116</v>
      </c>
      <c r="E172" s="212" t="s">
        <v>253</v>
      </c>
      <c r="F172" s="213" t="s">
        <v>254</v>
      </c>
      <c r="G172" s="214" t="s">
        <v>250</v>
      </c>
      <c r="H172" s="215">
        <v>12</v>
      </c>
      <c r="I172" s="216"/>
      <c r="J172" s="217">
        <f>ROUND(I172*H172,2)</f>
        <v>0</v>
      </c>
      <c r="K172" s="218"/>
      <c r="L172" s="43"/>
      <c r="M172" s="219" t="s">
        <v>1</v>
      </c>
      <c r="N172" s="220" t="s">
        <v>41</v>
      </c>
      <c r="O172" s="90"/>
      <c r="P172" s="221">
        <f>O172*H172</f>
        <v>0</v>
      </c>
      <c r="Q172" s="221">
        <v>9.0000000000000006E-05</v>
      </c>
      <c r="R172" s="221">
        <f>Q172*H172</f>
        <v>0.00108</v>
      </c>
      <c r="S172" s="221">
        <v>0</v>
      </c>
      <c r="T172" s="222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3" t="s">
        <v>189</v>
      </c>
      <c r="AT172" s="223" t="s">
        <v>116</v>
      </c>
      <c r="AU172" s="223" t="s">
        <v>121</v>
      </c>
      <c r="AY172" s="16" t="s">
        <v>113</v>
      </c>
      <c r="BE172" s="224">
        <f>IF(N172="základná",J172,0)</f>
        <v>0</v>
      </c>
      <c r="BF172" s="224">
        <f>IF(N172="znížená",J172,0)</f>
        <v>0</v>
      </c>
      <c r="BG172" s="224">
        <f>IF(N172="zákl. prenesená",J172,0)</f>
        <v>0</v>
      </c>
      <c r="BH172" s="224">
        <f>IF(N172="zníž. prenesená",J172,0)</f>
        <v>0</v>
      </c>
      <c r="BI172" s="224">
        <f>IF(N172="nulová",J172,0)</f>
        <v>0</v>
      </c>
      <c r="BJ172" s="16" t="s">
        <v>121</v>
      </c>
      <c r="BK172" s="224">
        <f>ROUND(I172*H172,2)</f>
        <v>0</v>
      </c>
      <c r="BL172" s="16" t="s">
        <v>189</v>
      </c>
      <c r="BM172" s="223" t="s">
        <v>255</v>
      </c>
    </row>
    <row r="173" s="2" customFormat="1" ht="14.4" customHeight="1">
      <c r="A173" s="37"/>
      <c r="B173" s="38"/>
      <c r="C173" s="211" t="s">
        <v>256</v>
      </c>
      <c r="D173" s="211" t="s">
        <v>116</v>
      </c>
      <c r="E173" s="212" t="s">
        <v>257</v>
      </c>
      <c r="F173" s="213" t="s">
        <v>258</v>
      </c>
      <c r="G173" s="214" t="s">
        <v>119</v>
      </c>
      <c r="H173" s="215">
        <v>3</v>
      </c>
      <c r="I173" s="216"/>
      <c r="J173" s="217">
        <f>ROUND(I173*H173,2)</f>
        <v>0</v>
      </c>
      <c r="K173" s="218"/>
      <c r="L173" s="43"/>
      <c r="M173" s="219" t="s">
        <v>1</v>
      </c>
      <c r="N173" s="220" t="s">
        <v>41</v>
      </c>
      <c r="O173" s="90"/>
      <c r="P173" s="221">
        <f>O173*H173</f>
        <v>0</v>
      </c>
      <c r="Q173" s="221">
        <v>6.9999999999999994E-05</v>
      </c>
      <c r="R173" s="221">
        <f>Q173*H173</f>
        <v>0.00020999999999999998</v>
      </c>
      <c r="S173" s="221">
        <v>0</v>
      </c>
      <c r="T173" s="222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3" t="s">
        <v>189</v>
      </c>
      <c r="AT173" s="223" t="s">
        <v>116</v>
      </c>
      <c r="AU173" s="223" t="s">
        <v>121</v>
      </c>
      <c r="AY173" s="16" t="s">
        <v>113</v>
      </c>
      <c r="BE173" s="224">
        <f>IF(N173="základná",J173,0)</f>
        <v>0</v>
      </c>
      <c r="BF173" s="224">
        <f>IF(N173="znížená",J173,0)</f>
        <v>0</v>
      </c>
      <c r="BG173" s="224">
        <f>IF(N173="zákl. prenesená",J173,0)</f>
        <v>0</v>
      </c>
      <c r="BH173" s="224">
        <f>IF(N173="zníž. prenesená",J173,0)</f>
        <v>0</v>
      </c>
      <c r="BI173" s="224">
        <f>IF(N173="nulová",J173,0)</f>
        <v>0</v>
      </c>
      <c r="BJ173" s="16" t="s">
        <v>121</v>
      </c>
      <c r="BK173" s="224">
        <f>ROUND(I173*H173,2)</f>
        <v>0</v>
      </c>
      <c r="BL173" s="16" t="s">
        <v>189</v>
      </c>
      <c r="BM173" s="223" t="s">
        <v>259</v>
      </c>
    </row>
    <row r="174" s="12" customFormat="1" ht="22.8" customHeight="1">
      <c r="A174" s="12"/>
      <c r="B174" s="195"/>
      <c r="C174" s="196"/>
      <c r="D174" s="197" t="s">
        <v>74</v>
      </c>
      <c r="E174" s="209" t="s">
        <v>260</v>
      </c>
      <c r="F174" s="209" t="s">
        <v>261</v>
      </c>
      <c r="G174" s="196"/>
      <c r="H174" s="196"/>
      <c r="I174" s="199"/>
      <c r="J174" s="210">
        <f>BK174</f>
        <v>0</v>
      </c>
      <c r="K174" s="196"/>
      <c r="L174" s="201"/>
      <c r="M174" s="202"/>
      <c r="N174" s="203"/>
      <c r="O174" s="203"/>
      <c r="P174" s="204">
        <f>SUM(P175:P207)</f>
        <v>0</v>
      </c>
      <c r="Q174" s="203"/>
      <c r="R174" s="204">
        <f>SUM(R175:R207)</f>
        <v>0.031433699999999995</v>
      </c>
      <c r="S174" s="203"/>
      <c r="T174" s="205">
        <f>SUM(T175:T207)</f>
        <v>0.030410999999999997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6" t="s">
        <v>121</v>
      </c>
      <c r="AT174" s="207" t="s">
        <v>74</v>
      </c>
      <c r="AU174" s="207" t="s">
        <v>80</v>
      </c>
      <c r="AY174" s="206" t="s">
        <v>113</v>
      </c>
      <c r="BK174" s="208">
        <f>SUM(BK175:BK207)</f>
        <v>0</v>
      </c>
    </row>
    <row r="175" s="2" customFormat="1" ht="24.15" customHeight="1">
      <c r="A175" s="37"/>
      <c r="B175" s="38"/>
      <c r="C175" s="211" t="s">
        <v>262</v>
      </c>
      <c r="D175" s="211" t="s">
        <v>116</v>
      </c>
      <c r="E175" s="212" t="s">
        <v>263</v>
      </c>
      <c r="F175" s="213" t="s">
        <v>264</v>
      </c>
      <c r="G175" s="214" t="s">
        <v>119</v>
      </c>
      <c r="H175" s="215">
        <v>101.37000000000001</v>
      </c>
      <c r="I175" s="216"/>
      <c r="J175" s="217">
        <f>ROUND(I175*H175,2)</f>
        <v>0</v>
      </c>
      <c r="K175" s="218"/>
      <c r="L175" s="43"/>
      <c r="M175" s="219" t="s">
        <v>1</v>
      </c>
      <c r="N175" s="220" t="s">
        <v>41</v>
      </c>
      <c r="O175" s="90"/>
      <c r="P175" s="221">
        <f>O175*H175</f>
        <v>0</v>
      </c>
      <c r="Q175" s="221">
        <v>1.0000000000000001E-05</v>
      </c>
      <c r="R175" s="221">
        <f>Q175*H175</f>
        <v>0.0010137000000000002</v>
      </c>
      <c r="S175" s="221">
        <v>0.00029999999999999997</v>
      </c>
      <c r="T175" s="222">
        <f>S175*H175</f>
        <v>0.030410999999999997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3" t="s">
        <v>189</v>
      </c>
      <c r="AT175" s="223" t="s">
        <v>116</v>
      </c>
      <c r="AU175" s="223" t="s">
        <v>121</v>
      </c>
      <c r="AY175" s="16" t="s">
        <v>113</v>
      </c>
      <c r="BE175" s="224">
        <f>IF(N175="základná",J175,0)</f>
        <v>0</v>
      </c>
      <c r="BF175" s="224">
        <f>IF(N175="znížená",J175,0)</f>
        <v>0</v>
      </c>
      <c r="BG175" s="224">
        <f>IF(N175="zákl. prenesená",J175,0)</f>
        <v>0</v>
      </c>
      <c r="BH175" s="224">
        <f>IF(N175="zníž. prenesená",J175,0)</f>
        <v>0</v>
      </c>
      <c r="BI175" s="224">
        <f>IF(N175="nulová",J175,0)</f>
        <v>0</v>
      </c>
      <c r="BJ175" s="16" t="s">
        <v>121</v>
      </c>
      <c r="BK175" s="224">
        <f>ROUND(I175*H175,2)</f>
        <v>0</v>
      </c>
      <c r="BL175" s="16" t="s">
        <v>189</v>
      </c>
      <c r="BM175" s="223" t="s">
        <v>265</v>
      </c>
    </row>
    <row r="176" s="13" customFormat="1">
      <c r="A176" s="13"/>
      <c r="B176" s="225"/>
      <c r="C176" s="226"/>
      <c r="D176" s="227" t="s">
        <v>123</v>
      </c>
      <c r="E176" s="228" t="s">
        <v>1</v>
      </c>
      <c r="F176" s="229" t="s">
        <v>266</v>
      </c>
      <c r="G176" s="226"/>
      <c r="H176" s="230">
        <v>88.659999999999997</v>
      </c>
      <c r="I176" s="231"/>
      <c r="J176" s="226"/>
      <c r="K176" s="226"/>
      <c r="L176" s="232"/>
      <c r="M176" s="233"/>
      <c r="N176" s="234"/>
      <c r="O176" s="234"/>
      <c r="P176" s="234"/>
      <c r="Q176" s="234"/>
      <c r="R176" s="234"/>
      <c r="S176" s="234"/>
      <c r="T176" s="23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6" t="s">
        <v>123</v>
      </c>
      <c r="AU176" s="236" t="s">
        <v>121</v>
      </c>
      <c r="AV176" s="13" t="s">
        <v>121</v>
      </c>
      <c r="AW176" s="13" t="s">
        <v>31</v>
      </c>
      <c r="AX176" s="13" t="s">
        <v>75</v>
      </c>
      <c r="AY176" s="236" t="s">
        <v>113</v>
      </c>
    </row>
    <row r="177" s="13" customFormat="1">
      <c r="A177" s="13"/>
      <c r="B177" s="225"/>
      <c r="C177" s="226"/>
      <c r="D177" s="227" t="s">
        <v>123</v>
      </c>
      <c r="E177" s="228" t="s">
        <v>1</v>
      </c>
      <c r="F177" s="229" t="s">
        <v>267</v>
      </c>
      <c r="G177" s="226"/>
      <c r="H177" s="230">
        <v>12.710000000000001</v>
      </c>
      <c r="I177" s="231"/>
      <c r="J177" s="226"/>
      <c r="K177" s="226"/>
      <c r="L177" s="232"/>
      <c r="M177" s="233"/>
      <c r="N177" s="234"/>
      <c r="O177" s="234"/>
      <c r="P177" s="234"/>
      <c r="Q177" s="234"/>
      <c r="R177" s="234"/>
      <c r="S177" s="234"/>
      <c r="T177" s="23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6" t="s">
        <v>123</v>
      </c>
      <c r="AU177" s="236" t="s">
        <v>121</v>
      </c>
      <c r="AV177" s="13" t="s">
        <v>121</v>
      </c>
      <c r="AW177" s="13" t="s">
        <v>31</v>
      </c>
      <c r="AX177" s="13" t="s">
        <v>75</v>
      </c>
      <c r="AY177" s="236" t="s">
        <v>113</v>
      </c>
    </row>
    <row r="178" s="14" customFormat="1">
      <c r="A178" s="14"/>
      <c r="B178" s="248"/>
      <c r="C178" s="249"/>
      <c r="D178" s="227" t="s">
        <v>123</v>
      </c>
      <c r="E178" s="250" t="s">
        <v>1</v>
      </c>
      <c r="F178" s="251" t="s">
        <v>214</v>
      </c>
      <c r="G178" s="249"/>
      <c r="H178" s="252">
        <v>101.37000000000001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8" t="s">
        <v>123</v>
      </c>
      <c r="AU178" s="258" t="s">
        <v>121</v>
      </c>
      <c r="AV178" s="14" t="s">
        <v>120</v>
      </c>
      <c r="AW178" s="14" t="s">
        <v>31</v>
      </c>
      <c r="AX178" s="14" t="s">
        <v>80</v>
      </c>
      <c r="AY178" s="258" t="s">
        <v>113</v>
      </c>
    </row>
    <row r="179" s="2" customFormat="1" ht="24.15" customHeight="1">
      <c r="A179" s="37"/>
      <c r="B179" s="38"/>
      <c r="C179" s="211" t="s">
        <v>268</v>
      </c>
      <c r="D179" s="211" t="s">
        <v>116</v>
      </c>
      <c r="E179" s="212" t="s">
        <v>269</v>
      </c>
      <c r="F179" s="213" t="s">
        <v>270</v>
      </c>
      <c r="G179" s="214" t="s">
        <v>250</v>
      </c>
      <c r="H179" s="215">
        <v>37.899999999999999</v>
      </c>
      <c r="I179" s="216"/>
      <c r="J179" s="217">
        <f>ROUND(I179*H179,2)</f>
        <v>0</v>
      </c>
      <c r="K179" s="218"/>
      <c r="L179" s="43"/>
      <c r="M179" s="219" t="s">
        <v>1</v>
      </c>
      <c r="N179" s="220" t="s">
        <v>41</v>
      </c>
      <c r="O179" s="90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3" t="s">
        <v>189</v>
      </c>
      <c r="AT179" s="223" t="s">
        <v>116</v>
      </c>
      <c r="AU179" s="223" t="s">
        <v>121</v>
      </c>
      <c r="AY179" s="16" t="s">
        <v>113</v>
      </c>
      <c r="BE179" s="224">
        <f>IF(N179="základná",J179,0)</f>
        <v>0</v>
      </c>
      <c r="BF179" s="224">
        <f>IF(N179="znížená",J179,0)</f>
        <v>0</v>
      </c>
      <c r="BG179" s="224">
        <f>IF(N179="zákl. prenesená",J179,0)</f>
        <v>0</v>
      </c>
      <c r="BH179" s="224">
        <f>IF(N179="zníž. prenesená",J179,0)</f>
        <v>0</v>
      </c>
      <c r="BI179" s="224">
        <f>IF(N179="nulová",J179,0)</f>
        <v>0</v>
      </c>
      <c r="BJ179" s="16" t="s">
        <v>121</v>
      </c>
      <c r="BK179" s="224">
        <f>ROUND(I179*H179,2)</f>
        <v>0</v>
      </c>
      <c r="BL179" s="16" t="s">
        <v>189</v>
      </c>
      <c r="BM179" s="223" t="s">
        <v>271</v>
      </c>
    </row>
    <row r="180" s="13" customFormat="1">
      <c r="A180" s="13"/>
      <c r="B180" s="225"/>
      <c r="C180" s="226"/>
      <c r="D180" s="227" t="s">
        <v>123</v>
      </c>
      <c r="E180" s="228" t="s">
        <v>1</v>
      </c>
      <c r="F180" s="229" t="s">
        <v>272</v>
      </c>
      <c r="G180" s="226"/>
      <c r="H180" s="230">
        <v>4.0999999999999996</v>
      </c>
      <c r="I180" s="231"/>
      <c r="J180" s="226"/>
      <c r="K180" s="226"/>
      <c r="L180" s="232"/>
      <c r="M180" s="233"/>
      <c r="N180" s="234"/>
      <c r="O180" s="234"/>
      <c r="P180" s="234"/>
      <c r="Q180" s="234"/>
      <c r="R180" s="234"/>
      <c r="S180" s="234"/>
      <c r="T180" s="23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6" t="s">
        <v>123</v>
      </c>
      <c r="AU180" s="236" t="s">
        <v>121</v>
      </c>
      <c r="AV180" s="13" t="s">
        <v>121</v>
      </c>
      <c r="AW180" s="13" t="s">
        <v>31</v>
      </c>
      <c r="AX180" s="13" t="s">
        <v>75</v>
      </c>
      <c r="AY180" s="236" t="s">
        <v>113</v>
      </c>
    </row>
    <row r="181" s="13" customFormat="1">
      <c r="A181" s="13"/>
      <c r="B181" s="225"/>
      <c r="C181" s="226"/>
      <c r="D181" s="227" t="s">
        <v>123</v>
      </c>
      <c r="E181" s="228" t="s">
        <v>1</v>
      </c>
      <c r="F181" s="229" t="s">
        <v>273</v>
      </c>
      <c r="G181" s="226"/>
      <c r="H181" s="230">
        <v>33.799999999999997</v>
      </c>
      <c r="I181" s="231"/>
      <c r="J181" s="226"/>
      <c r="K181" s="226"/>
      <c r="L181" s="232"/>
      <c r="M181" s="233"/>
      <c r="N181" s="234"/>
      <c r="O181" s="234"/>
      <c r="P181" s="234"/>
      <c r="Q181" s="234"/>
      <c r="R181" s="234"/>
      <c r="S181" s="234"/>
      <c r="T181" s="23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6" t="s">
        <v>123</v>
      </c>
      <c r="AU181" s="236" t="s">
        <v>121</v>
      </c>
      <c r="AV181" s="13" t="s">
        <v>121</v>
      </c>
      <c r="AW181" s="13" t="s">
        <v>31</v>
      </c>
      <c r="AX181" s="13" t="s">
        <v>75</v>
      </c>
      <c r="AY181" s="236" t="s">
        <v>113</v>
      </c>
    </row>
    <row r="182" s="14" customFormat="1">
      <c r="A182" s="14"/>
      <c r="B182" s="248"/>
      <c r="C182" s="249"/>
      <c r="D182" s="227" t="s">
        <v>123</v>
      </c>
      <c r="E182" s="250" t="s">
        <v>1</v>
      </c>
      <c r="F182" s="251" t="s">
        <v>214</v>
      </c>
      <c r="G182" s="249"/>
      <c r="H182" s="252">
        <v>37.899999999999999</v>
      </c>
      <c r="I182" s="253"/>
      <c r="J182" s="249"/>
      <c r="K182" s="249"/>
      <c r="L182" s="254"/>
      <c r="M182" s="255"/>
      <c r="N182" s="256"/>
      <c r="O182" s="256"/>
      <c r="P182" s="256"/>
      <c r="Q182" s="256"/>
      <c r="R182" s="256"/>
      <c r="S182" s="256"/>
      <c r="T182" s="25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8" t="s">
        <v>123</v>
      </c>
      <c r="AU182" s="258" t="s">
        <v>121</v>
      </c>
      <c r="AV182" s="14" t="s">
        <v>120</v>
      </c>
      <c r="AW182" s="14" t="s">
        <v>31</v>
      </c>
      <c r="AX182" s="14" t="s">
        <v>80</v>
      </c>
      <c r="AY182" s="258" t="s">
        <v>113</v>
      </c>
    </row>
    <row r="183" s="2" customFormat="1" ht="24.15" customHeight="1">
      <c r="A183" s="37"/>
      <c r="B183" s="38"/>
      <c r="C183" s="211" t="s">
        <v>204</v>
      </c>
      <c r="D183" s="211" t="s">
        <v>116</v>
      </c>
      <c r="E183" s="212" t="s">
        <v>274</v>
      </c>
      <c r="F183" s="213" t="s">
        <v>275</v>
      </c>
      <c r="G183" s="214" t="s">
        <v>119</v>
      </c>
      <c r="H183" s="215">
        <v>125.55</v>
      </c>
      <c r="I183" s="216"/>
      <c r="J183" s="217">
        <f>ROUND(I183*H183,2)</f>
        <v>0</v>
      </c>
      <c r="K183" s="218"/>
      <c r="L183" s="43"/>
      <c r="M183" s="219" t="s">
        <v>1</v>
      </c>
      <c r="N183" s="220" t="s">
        <v>41</v>
      </c>
      <c r="O183" s="90"/>
      <c r="P183" s="221">
        <f>O183*H183</f>
        <v>0</v>
      </c>
      <c r="Q183" s="221">
        <v>0.00010000000000000001</v>
      </c>
      <c r="R183" s="221">
        <f>Q183*H183</f>
        <v>0.012555</v>
      </c>
      <c r="S183" s="221">
        <v>0</v>
      </c>
      <c r="T183" s="222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3" t="s">
        <v>189</v>
      </c>
      <c r="AT183" s="223" t="s">
        <v>116</v>
      </c>
      <c r="AU183" s="223" t="s">
        <v>121</v>
      </c>
      <c r="AY183" s="16" t="s">
        <v>113</v>
      </c>
      <c r="BE183" s="224">
        <f>IF(N183="základná",J183,0)</f>
        <v>0</v>
      </c>
      <c r="BF183" s="224">
        <f>IF(N183="znížená",J183,0)</f>
        <v>0</v>
      </c>
      <c r="BG183" s="224">
        <f>IF(N183="zákl. prenesená",J183,0)</f>
        <v>0</v>
      </c>
      <c r="BH183" s="224">
        <f>IF(N183="zníž. prenesená",J183,0)</f>
        <v>0</v>
      </c>
      <c r="BI183" s="224">
        <f>IF(N183="nulová",J183,0)</f>
        <v>0</v>
      </c>
      <c r="BJ183" s="16" t="s">
        <v>121</v>
      </c>
      <c r="BK183" s="224">
        <f>ROUND(I183*H183,2)</f>
        <v>0</v>
      </c>
      <c r="BL183" s="16" t="s">
        <v>189</v>
      </c>
      <c r="BM183" s="223" t="s">
        <v>276</v>
      </c>
    </row>
    <row r="184" s="13" customFormat="1">
      <c r="A184" s="13"/>
      <c r="B184" s="225"/>
      <c r="C184" s="226"/>
      <c r="D184" s="227" t="s">
        <v>123</v>
      </c>
      <c r="E184" s="228" t="s">
        <v>1</v>
      </c>
      <c r="F184" s="229" t="s">
        <v>266</v>
      </c>
      <c r="G184" s="226"/>
      <c r="H184" s="230">
        <v>88.659999999999997</v>
      </c>
      <c r="I184" s="231"/>
      <c r="J184" s="226"/>
      <c r="K184" s="226"/>
      <c r="L184" s="232"/>
      <c r="M184" s="233"/>
      <c r="N184" s="234"/>
      <c r="O184" s="234"/>
      <c r="P184" s="234"/>
      <c r="Q184" s="234"/>
      <c r="R184" s="234"/>
      <c r="S184" s="234"/>
      <c r="T184" s="23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6" t="s">
        <v>123</v>
      </c>
      <c r="AU184" s="236" t="s">
        <v>121</v>
      </c>
      <c r="AV184" s="13" t="s">
        <v>121</v>
      </c>
      <c r="AW184" s="13" t="s">
        <v>31</v>
      </c>
      <c r="AX184" s="13" t="s">
        <v>75</v>
      </c>
      <c r="AY184" s="236" t="s">
        <v>113</v>
      </c>
    </row>
    <row r="185" s="13" customFormat="1">
      <c r="A185" s="13"/>
      <c r="B185" s="225"/>
      <c r="C185" s="226"/>
      <c r="D185" s="227" t="s">
        <v>123</v>
      </c>
      <c r="E185" s="228" t="s">
        <v>1</v>
      </c>
      <c r="F185" s="229" t="s">
        <v>267</v>
      </c>
      <c r="G185" s="226"/>
      <c r="H185" s="230">
        <v>12.710000000000001</v>
      </c>
      <c r="I185" s="231"/>
      <c r="J185" s="226"/>
      <c r="K185" s="226"/>
      <c r="L185" s="232"/>
      <c r="M185" s="233"/>
      <c r="N185" s="234"/>
      <c r="O185" s="234"/>
      <c r="P185" s="234"/>
      <c r="Q185" s="234"/>
      <c r="R185" s="234"/>
      <c r="S185" s="234"/>
      <c r="T185" s="23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6" t="s">
        <v>123</v>
      </c>
      <c r="AU185" s="236" t="s">
        <v>121</v>
      </c>
      <c r="AV185" s="13" t="s">
        <v>121</v>
      </c>
      <c r="AW185" s="13" t="s">
        <v>31</v>
      </c>
      <c r="AX185" s="13" t="s">
        <v>75</v>
      </c>
      <c r="AY185" s="236" t="s">
        <v>113</v>
      </c>
    </row>
    <row r="186" s="13" customFormat="1">
      <c r="A186" s="13"/>
      <c r="B186" s="225"/>
      <c r="C186" s="226"/>
      <c r="D186" s="227" t="s">
        <v>123</v>
      </c>
      <c r="E186" s="228" t="s">
        <v>1</v>
      </c>
      <c r="F186" s="229" t="s">
        <v>277</v>
      </c>
      <c r="G186" s="226"/>
      <c r="H186" s="230">
        <v>24.18</v>
      </c>
      <c r="I186" s="231"/>
      <c r="J186" s="226"/>
      <c r="K186" s="226"/>
      <c r="L186" s="232"/>
      <c r="M186" s="233"/>
      <c r="N186" s="234"/>
      <c r="O186" s="234"/>
      <c r="P186" s="234"/>
      <c r="Q186" s="234"/>
      <c r="R186" s="234"/>
      <c r="S186" s="234"/>
      <c r="T186" s="23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6" t="s">
        <v>123</v>
      </c>
      <c r="AU186" s="236" t="s">
        <v>121</v>
      </c>
      <c r="AV186" s="13" t="s">
        <v>121</v>
      </c>
      <c r="AW186" s="13" t="s">
        <v>31</v>
      </c>
      <c r="AX186" s="13" t="s">
        <v>75</v>
      </c>
      <c r="AY186" s="236" t="s">
        <v>113</v>
      </c>
    </row>
    <row r="187" s="14" customFormat="1">
      <c r="A187" s="14"/>
      <c r="B187" s="248"/>
      <c r="C187" s="249"/>
      <c r="D187" s="227" t="s">
        <v>123</v>
      </c>
      <c r="E187" s="250" t="s">
        <v>1</v>
      </c>
      <c r="F187" s="251" t="s">
        <v>214</v>
      </c>
      <c r="G187" s="249"/>
      <c r="H187" s="252">
        <v>125.55</v>
      </c>
      <c r="I187" s="253"/>
      <c r="J187" s="249"/>
      <c r="K187" s="249"/>
      <c r="L187" s="254"/>
      <c r="M187" s="255"/>
      <c r="N187" s="256"/>
      <c r="O187" s="256"/>
      <c r="P187" s="256"/>
      <c r="Q187" s="256"/>
      <c r="R187" s="256"/>
      <c r="S187" s="256"/>
      <c r="T187" s="25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8" t="s">
        <v>123</v>
      </c>
      <c r="AU187" s="258" t="s">
        <v>121</v>
      </c>
      <c r="AV187" s="14" t="s">
        <v>120</v>
      </c>
      <c r="AW187" s="14" t="s">
        <v>31</v>
      </c>
      <c r="AX187" s="14" t="s">
        <v>80</v>
      </c>
      <c r="AY187" s="258" t="s">
        <v>113</v>
      </c>
    </row>
    <row r="188" s="2" customFormat="1" ht="24.15" customHeight="1">
      <c r="A188" s="37"/>
      <c r="B188" s="38"/>
      <c r="C188" s="211" t="s">
        <v>278</v>
      </c>
      <c r="D188" s="211" t="s">
        <v>116</v>
      </c>
      <c r="E188" s="212" t="s">
        <v>279</v>
      </c>
      <c r="F188" s="213" t="s">
        <v>280</v>
      </c>
      <c r="G188" s="214" t="s">
        <v>119</v>
      </c>
      <c r="H188" s="215">
        <v>125.55</v>
      </c>
      <c r="I188" s="216"/>
      <c r="J188" s="217">
        <f>ROUND(I188*H188,2)</f>
        <v>0</v>
      </c>
      <c r="K188" s="218"/>
      <c r="L188" s="43"/>
      <c r="M188" s="219" t="s">
        <v>1</v>
      </c>
      <c r="N188" s="220" t="s">
        <v>41</v>
      </c>
      <c r="O188" s="90"/>
      <c r="P188" s="221">
        <f>O188*H188</f>
        <v>0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3" t="s">
        <v>189</v>
      </c>
      <c r="AT188" s="223" t="s">
        <v>116</v>
      </c>
      <c r="AU188" s="223" t="s">
        <v>121</v>
      </c>
      <c r="AY188" s="16" t="s">
        <v>113</v>
      </c>
      <c r="BE188" s="224">
        <f>IF(N188="základná",J188,0)</f>
        <v>0</v>
      </c>
      <c r="BF188" s="224">
        <f>IF(N188="znížená",J188,0)</f>
        <v>0</v>
      </c>
      <c r="BG188" s="224">
        <f>IF(N188="zákl. prenesená",J188,0)</f>
        <v>0</v>
      </c>
      <c r="BH188" s="224">
        <f>IF(N188="zníž. prenesená",J188,0)</f>
        <v>0</v>
      </c>
      <c r="BI188" s="224">
        <f>IF(N188="nulová",J188,0)</f>
        <v>0</v>
      </c>
      <c r="BJ188" s="16" t="s">
        <v>121</v>
      </c>
      <c r="BK188" s="224">
        <f>ROUND(I188*H188,2)</f>
        <v>0</v>
      </c>
      <c r="BL188" s="16" t="s">
        <v>189</v>
      </c>
      <c r="BM188" s="223" t="s">
        <v>281</v>
      </c>
    </row>
    <row r="189" s="13" customFormat="1">
      <c r="A189" s="13"/>
      <c r="B189" s="225"/>
      <c r="C189" s="226"/>
      <c r="D189" s="227" t="s">
        <v>123</v>
      </c>
      <c r="E189" s="228" t="s">
        <v>1</v>
      </c>
      <c r="F189" s="229" t="s">
        <v>266</v>
      </c>
      <c r="G189" s="226"/>
      <c r="H189" s="230">
        <v>88.659999999999997</v>
      </c>
      <c r="I189" s="231"/>
      <c r="J189" s="226"/>
      <c r="K189" s="226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123</v>
      </c>
      <c r="AU189" s="236" t="s">
        <v>121</v>
      </c>
      <c r="AV189" s="13" t="s">
        <v>121</v>
      </c>
      <c r="AW189" s="13" t="s">
        <v>31</v>
      </c>
      <c r="AX189" s="13" t="s">
        <v>75</v>
      </c>
      <c r="AY189" s="236" t="s">
        <v>113</v>
      </c>
    </row>
    <row r="190" s="13" customFormat="1">
      <c r="A190" s="13"/>
      <c r="B190" s="225"/>
      <c r="C190" s="226"/>
      <c r="D190" s="227" t="s">
        <v>123</v>
      </c>
      <c r="E190" s="228" t="s">
        <v>1</v>
      </c>
      <c r="F190" s="229" t="s">
        <v>267</v>
      </c>
      <c r="G190" s="226"/>
      <c r="H190" s="230">
        <v>12.710000000000001</v>
      </c>
      <c r="I190" s="231"/>
      <c r="J190" s="226"/>
      <c r="K190" s="226"/>
      <c r="L190" s="232"/>
      <c r="M190" s="233"/>
      <c r="N190" s="234"/>
      <c r="O190" s="234"/>
      <c r="P190" s="234"/>
      <c r="Q190" s="234"/>
      <c r="R190" s="234"/>
      <c r="S190" s="234"/>
      <c r="T190" s="23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6" t="s">
        <v>123</v>
      </c>
      <c r="AU190" s="236" t="s">
        <v>121</v>
      </c>
      <c r="AV190" s="13" t="s">
        <v>121</v>
      </c>
      <c r="AW190" s="13" t="s">
        <v>31</v>
      </c>
      <c r="AX190" s="13" t="s">
        <v>75</v>
      </c>
      <c r="AY190" s="236" t="s">
        <v>113</v>
      </c>
    </row>
    <row r="191" s="13" customFormat="1">
      <c r="A191" s="13"/>
      <c r="B191" s="225"/>
      <c r="C191" s="226"/>
      <c r="D191" s="227" t="s">
        <v>123</v>
      </c>
      <c r="E191" s="228" t="s">
        <v>1</v>
      </c>
      <c r="F191" s="229" t="s">
        <v>277</v>
      </c>
      <c r="G191" s="226"/>
      <c r="H191" s="230">
        <v>24.18</v>
      </c>
      <c r="I191" s="231"/>
      <c r="J191" s="226"/>
      <c r="K191" s="226"/>
      <c r="L191" s="232"/>
      <c r="M191" s="233"/>
      <c r="N191" s="234"/>
      <c r="O191" s="234"/>
      <c r="P191" s="234"/>
      <c r="Q191" s="234"/>
      <c r="R191" s="234"/>
      <c r="S191" s="234"/>
      <c r="T191" s="23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6" t="s">
        <v>123</v>
      </c>
      <c r="AU191" s="236" t="s">
        <v>121</v>
      </c>
      <c r="AV191" s="13" t="s">
        <v>121</v>
      </c>
      <c r="AW191" s="13" t="s">
        <v>31</v>
      </c>
      <c r="AX191" s="13" t="s">
        <v>75</v>
      </c>
      <c r="AY191" s="236" t="s">
        <v>113</v>
      </c>
    </row>
    <row r="192" s="14" customFormat="1">
      <c r="A192" s="14"/>
      <c r="B192" s="248"/>
      <c r="C192" s="249"/>
      <c r="D192" s="227" t="s">
        <v>123</v>
      </c>
      <c r="E192" s="250" t="s">
        <v>1</v>
      </c>
      <c r="F192" s="251" t="s">
        <v>214</v>
      </c>
      <c r="G192" s="249"/>
      <c r="H192" s="252">
        <v>125.55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8" t="s">
        <v>123</v>
      </c>
      <c r="AU192" s="258" t="s">
        <v>121</v>
      </c>
      <c r="AV192" s="14" t="s">
        <v>120</v>
      </c>
      <c r="AW192" s="14" t="s">
        <v>31</v>
      </c>
      <c r="AX192" s="14" t="s">
        <v>80</v>
      </c>
      <c r="AY192" s="258" t="s">
        <v>113</v>
      </c>
    </row>
    <row r="193" s="2" customFormat="1" ht="24.15" customHeight="1">
      <c r="A193" s="37"/>
      <c r="B193" s="38"/>
      <c r="C193" s="211" t="s">
        <v>282</v>
      </c>
      <c r="D193" s="211" t="s">
        <v>116</v>
      </c>
      <c r="E193" s="212" t="s">
        <v>283</v>
      </c>
      <c r="F193" s="213" t="s">
        <v>284</v>
      </c>
      <c r="G193" s="214" t="s">
        <v>119</v>
      </c>
      <c r="H193" s="215">
        <v>125.55</v>
      </c>
      <c r="I193" s="216"/>
      <c r="J193" s="217">
        <f>ROUND(I193*H193,2)</f>
        <v>0</v>
      </c>
      <c r="K193" s="218"/>
      <c r="L193" s="43"/>
      <c r="M193" s="219" t="s">
        <v>1</v>
      </c>
      <c r="N193" s="220" t="s">
        <v>41</v>
      </c>
      <c r="O193" s="90"/>
      <c r="P193" s="221">
        <f>O193*H193</f>
        <v>0</v>
      </c>
      <c r="Q193" s="221">
        <v>3.0000000000000001E-05</v>
      </c>
      <c r="R193" s="221">
        <f>Q193*H193</f>
        <v>0.0037664999999999999</v>
      </c>
      <c r="S193" s="221">
        <v>0</v>
      </c>
      <c r="T193" s="222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3" t="s">
        <v>189</v>
      </c>
      <c r="AT193" s="223" t="s">
        <v>116</v>
      </c>
      <c r="AU193" s="223" t="s">
        <v>121</v>
      </c>
      <c r="AY193" s="16" t="s">
        <v>113</v>
      </c>
      <c r="BE193" s="224">
        <f>IF(N193="základná",J193,0)</f>
        <v>0</v>
      </c>
      <c r="BF193" s="224">
        <f>IF(N193="znížená",J193,0)</f>
        <v>0</v>
      </c>
      <c r="BG193" s="224">
        <f>IF(N193="zákl. prenesená",J193,0)</f>
        <v>0</v>
      </c>
      <c r="BH193" s="224">
        <f>IF(N193="zníž. prenesená",J193,0)</f>
        <v>0</v>
      </c>
      <c r="BI193" s="224">
        <f>IF(N193="nulová",J193,0)</f>
        <v>0</v>
      </c>
      <c r="BJ193" s="16" t="s">
        <v>121</v>
      </c>
      <c r="BK193" s="224">
        <f>ROUND(I193*H193,2)</f>
        <v>0</v>
      </c>
      <c r="BL193" s="16" t="s">
        <v>189</v>
      </c>
      <c r="BM193" s="223" t="s">
        <v>285</v>
      </c>
    </row>
    <row r="194" s="13" customFormat="1">
      <c r="A194" s="13"/>
      <c r="B194" s="225"/>
      <c r="C194" s="226"/>
      <c r="D194" s="227" t="s">
        <v>123</v>
      </c>
      <c r="E194" s="228" t="s">
        <v>1</v>
      </c>
      <c r="F194" s="229" t="s">
        <v>266</v>
      </c>
      <c r="G194" s="226"/>
      <c r="H194" s="230">
        <v>88.659999999999997</v>
      </c>
      <c r="I194" s="231"/>
      <c r="J194" s="226"/>
      <c r="K194" s="226"/>
      <c r="L194" s="232"/>
      <c r="M194" s="233"/>
      <c r="N194" s="234"/>
      <c r="O194" s="234"/>
      <c r="P194" s="234"/>
      <c r="Q194" s="234"/>
      <c r="R194" s="234"/>
      <c r="S194" s="234"/>
      <c r="T194" s="23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6" t="s">
        <v>123</v>
      </c>
      <c r="AU194" s="236" t="s">
        <v>121</v>
      </c>
      <c r="AV194" s="13" t="s">
        <v>121</v>
      </c>
      <c r="AW194" s="13" t="s">
        <v>31</v>
      </c>
      <c r="AX194" s="13" t="s">
        <v>75</v>
      </c>
      <c r="AY194" s="236" t="s">
        <v>113</v>
      </c>
    </row>
    <row r="195" s="13" customFormat="1">
      <c r="A195" s="13"/>
      <c r="B195" s="225"/>
      <c r="C195" s="226"/>
      <c r="D195" s="227" t="s">
        <v>123</v>
      </c>
      <c r="E195" s="228" t="s">
        <v>1</v>
      </c>
      <c r="F195" s="229" t="s">
        <v>267</v>
      </c>
      <c r="G195" s="226"/>
      <c r="H195" s="230">
        <v>12.710000000000001</v>
      </c>
      <c r="I195" s="231"/>
      <c r="J195" s="226"/>
      <c r="K195" s="226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123</v>
      </c>
      <c r="AU195" s="236" t="s">
        <v>121</v>
      </c>
      <c r="AV195" s="13" t="s">
        <v>121</v>
      </c>
      <c r="AW195" s="13" t="s">
        <v>31</v>
      </c>
      <c r="AX195" s="13" t="s">
        <v>75</v>
      </c>
      <c r="AY195" s="236" t="s">
        <v>113</v>
      </c>
    </row>
    <row r="196" s="13" customFormat="1">
      <c r="A196" s="13"/>
      <c r="B196" s="225"/>
      <c r="C196" s="226"/>
      <c r="D196" s="227" t="s">
        <v>123</v>
      </c>
      <c r="E196" s="228" t="s">
        <v>1</v>
      </c>
      <c r="F196" s="229" t="s">
        <v>277</v>
      </c>
      <c r="G196" s="226"/>
      <c r="H196" s="230">
        <v>24.18</v>
      </c>
      <c r="I196" s="231"/>
      <c r="J196" s="226"/>
      <c r="K196" s="226"/>
      <c r="L196" s="232"/>
      <c r="M196" s="233"/>
      <c r="N196" s="234"/>
      <c r="O196" s="234"/>
      <c r="P196" s="234"/>
      <c r="Q196" s="234"/>
      <c r="R196" s="234"/>
      <c r="S196" s="234"/>
      <c r="T196" s="23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6" t="s">
        <v>123</v>
      </c>
      <c r="AU196" s="236" t="s">
        <v>121</v>
      </c>
      <c r="AV196" s="13" t="s">
        <v>121</v>
      </c>
      <c r="AW196" s="13" t="s">
        <v>31</v>
      </c>
      <c r="AX196" s="13" t="s">
        <v>75</v>
      </c>
      <c r="AY196" s="236" t="s">
        <v>113</v>
      </c>
    </row>
    <row r="197" s="14" customFormat="1">
      <c r="A197" s="14"/>
      <c r="B197" s="248"/>
      <c r="C197" s="249"/>
      <c r="D197" s="227" t="s">
        <v>123</v>
      </c>
      <c r="E197" s="250" t="s">
        <v>1</v>
      </c>
      <c r="F197" s="251" t="s">
        <v>214</v>
      </c>
      <c r="G197" s="249"/>
      <c r="H197" s="252">
        <v>125.55</v>
      </c>
      <c r="I197" s="253"/>
      <c r="J197" s="249"/>
      <c r="K197" s="249"/>
      <c r="L197" s="254"/>
      <c r="M197" s="255"/>
      <c r="N197" s="256"/>
      <c r="O197" s="256"/>
      <c r="P197" s="256"/>
      <c r="Q197" s="256"/>
      <c r="R197" s="256"/>
      <c r="S197" s="256"/>
      <c r="T197" s="25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8" t="s">
        <v>123</v>
      </c>
      <c r="AU197" s="258" t="s">
        <v>121</v>
      </c>
      <c r="AV197" s="14" t="s">
        <v>120</v>
      </c>
      <c r="AW197" s="14" t="s">
        <v>31</v>
      </c>
      <c r="AX197" s="14" t="s">
        <v>80</v>
      </c>
      <c r="AY197" s="258" t="s">
        <v>113</v>
      </c>
    </row>
    <row r="198" s="2" customFormat="1" ht="14.4" customHeight="1">
      <c r="A198" s="37"/>
      <c r="B198" s="38"/>
      <c r="C198" s="211" t="s">
        <v>286</v>
      </c>
      <c r="D198" s="211" t="s">
        <v>116</v>
      </c>
      <c r="E198" s="212" t="s">
        <v>287</v>
      </c>
      <c r="F198" s="213" t="s">
        <v>288</v>
      </c>
      <c r="G198" s="214" t="s">
        <v>119</v>
      </c>
      <c r="H198" s="215">
        <v>1.9199999999999999</v>
      </c>
      <c r="I198" s="216"/>
      <c r="J198" s="217">
        <f>ROUND(I198*H198,2)</f>
        <v>0</v>
      </c>
      <c r="K198" s="218"/>
      <c r="L198" s="43"/>
      <c r="M198" s="219" t="s">
        <v>1</v>
      </c>
      <c r="N198" s="220" t="s">
        <v>41</v>
      </c>
      <c r="O198" s="90"/>
      <c r="P198" s="221">
        <f>O198*H198</f>
        <v>0</v>
      </c>
      <c r="Q198" s="221">
        <v>0.00014999999999999999</v>
      </c>
      <c r="R198" s="221">
        <f>Q198*H198</f>
        <v>0.00028799999999999995</v>
      </c>
      <c r="S198" s="221">
        <v>0</v>
      </c>
      <c r="T198" s="222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3" t="s">
        <v>189</v>
      </c>
      <c r="AT198" s="223" t="s">
        <v>116</v>
      </c>
      <c r="AU198" s="223" t="s">
        <v>121</v>
      </c>
      <c r="AY198" s="16" t="s">
        <v>113</v>
      </c>
      <c r="BE198" s="224">
        <f>IF(N198="základná",J198,0)</f>
        <v>0</v>
      </c>
      <c r="BF198" s="224">
        <f>IF(N198="znížená",J198,0)</f>
        <v>0</v>
      </c>
      <c r="BG198" s="224">
        <f>IF(N198="zákl. prenesená",J198,0)</f>
        <v>0</v>
      </c>
      <c r="BH198" s="224">
        <f>IF(N198="zníž. prenesená",J198,0)</f>
        <v>0</v>
      </c>
      <c r="BI198" s="224">
        <f>IF(N198="nulová",J198,0)</f>
        <v>0</v>
      </c>
      <c r="BJ198" s="16" t="s">
        <v>121</v>
      </c>
      <c r="BK198" s="224">
        <f>ROUND(I198*H198,2)</f>
        <v>0</v>
      </c>
      <c r="BL198" s="16" t="s">
        <v>189</v>
      </c>
      <c r="BM198" s="223" t="s">
        <v>289</v>
      </c>
    </row>
    <row r="199" s="13" customFormat="1">
      <c r="A199" s="13"/>
      <c r="B199" s="225"/>
      <c r="C199" s="226"/>
      <c r="D199" s="227" t="s">
        <v>123</v>
      </c>
      <c r="E199" s="228" t="s">
        <v>1</v>
      </c>
      <c r="F199" s="229" t="s">
        <v>290</v>
      </c>
      <c r="G199" s="226"/>
      <c r="H199" s="230">
        <v>0.32000000000000001</v>
      </c>
      <c r="I199" s="231"/>
      <c r="J199" s="226"/>
      <c r="K199" s="226"/>
      <c r="L199" s="232"/>
      <c r="M199" s="233"/>
      <c r="N199" s="234"/>
      <c r="O199" s="234"/>
      <c r="P199" s="234"/>
      <c r="Q199" s="234"/>
      <c r="R199" s="234"/>
      <c r="S199" s="234"/>
      <c r="T199" s="23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6" t="s">
        <v>123</v>
      </c>
      <c r="AU199" s="236" t="s">
        <v>121</v>
      </c>
      <c r="AV199" s="13" t="s">
        <v>121</v>
      </c>
      <c r="AW199" s="13" t="s">
        <v>31</v>
      </c>
      <c r="AX199" s="13" t="s">
        <v>75</v>
      </c>
      <c r="AY199" s="236" t="s">
        <v>113</v>
      </c>
    </row>
    <row r="200" s="13" customFormat="1">
      <c r="A200" s="13"/>
      <c r="B200" s="225"/>
      <c r="C200" s="226"/>
      <c r="D200" s="227" t="s">
        <v>123</v>
      </c>
      <c r="E200" s="228" t="s">
        <v>1</v>
      </c>
      <c r="F200" s="229" t="s">
        <v>291</v>
      </c>
      <c r="G200" s="226"/>
      <c r="H200" s="230">
        <v>1.6000000000000001</v>
      </c>
      <c r="I200" s="231"/>
      <c r="J200" s="226"/>
      <c r="K200" s="226"/>
      <c r="L200" s="232"/>
      <c r="M200" s="233"/>
      <c r="N200" s="234"/>
      <c r="O200" s="234"/>
      <c r="P200" s="234"/>
      <c r="Q200" s="234"/>
      <c r="R200" s="234"/>
      <c r="S200" s="234"/>
      <c r="T200" s="23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6" t="s">
        <v>123</v>
      </c>
      <c r="AU200" s="236" t="s">
        <v>121</v>
      </c>
      <c r="AV200" s="13" t="s">
        <v>121</v>
      </c>
      <c r="AW200" s="13" t="s">
        <v>31</v>
      </c>
      <c r="AX200" s="13" t="s">
        <v>75</v>
      </c>
      <c r="AY200" s="236" t="s">
        <v>113</v>
      </c>
    </row>
    <row r="201" s="14" customFormat="1">
      <c r="A201" s="14"/>
      <c r="B201" s="248"/>
      <c r="C201" s="249"/>
      <c r="D201" s="227" t="s">
        <v>123</v>
      </c>
      <c r="E201" s="250" t="s">
        <v>1</v>
      </c>
      <c r="F201" s="251" t="s">
        <v>214</v>
      </c>
      <c r="G201" s="249"/>
      <c r="H201" s="252">
        <v>1.9199999999999999</v>
      </c>
      <c r="I201" s="253"/>
      <c r="J201" s="249"/>
      <c r="K201" s="249"/>
      <c r="L201" s="254"/>
      <c r="M201" s="255"/>
      <c r="N201" s="256"/>
      <c r="O201" s="256"/>
      <c r="P201" s="256"/>
      <c r="Q201" s="256"/>
      <c r="R201" s="256"/>
      <c r="S201" s="256"/>
      <c r="T201" s="25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8" t="s">
        <v>123</v>
      </c>
      <c r="AU201" s="258" t="s">
        <v>121</v>
      </c>
      <c r="AV201" s="14" t="s">
        <v>120</v>
      </c>
      <c r="AW201" s="14" t="s">
        <v>31</v>
      </c>
      <c r="AX201" s="14" t="s">
        <v>80</v>
      </c>
      <c r="AY201" s="258" t="s">
        <v>113</v>
      </c>
    </row>
    <row r="202" s="2" customFormat="1" ht="24.15" customHeight="1">
      <c r="A202" s="37"/>
      <c r="B202" s="38"/>
      <c r="C202" s="211" t="s">
        <v>292</v>
      </c>
      <c r="D202" s="211" t="s">
        <v>116</v>
      </c>
      <c r="E202" s="212" t="s">
        <v>293</v>
      </c>
      <c r="F202" s="213" t="s">
        <v>294</v>
      </c>
      <c r="G202" s="214" t="s">
        <v>119</v>
      </c>
      <c r="H202" s="215">
        <v>60</v>
      </c>
      <c r="I202" s="216"/>
      <c r="J202" s="217">
        <f>ROUND(I202*H202,2)</f>
        <v>0</v>
      </c>
      <c r="K202" s="218"/>
      <c r="L202" s="43"/>
      <c r="M202" s="219" t="s">
        <v>1</v>
      </c>
      <c r="N202" s="220" t="s">
        <v>41</v>
      </c>
      <c r="O202" s="90"/>
      <c r="P202" s="221">
        <f>O202*H202</f>
        <v>0</v>
      </c>
      <c r="Q202" s="221">
        <v>0</v>
      </c>
      <c r="R202" s="221">
        <f>Q202*H202</f>
        <v>0</v>
      </c>
      <c r="S202" s="221">
        <v>0</v>
      </c>
      <c r="T202" s="222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3" t="s">
        <v>189</v>
      </c>
      <c r="AT202" s="223" t="s">
        <v>116</v>
      </c>
      <c r="AU202" s="223" t="s">
        <v>121</v>
      </c>
      <c r="AY202" s="16" t="s">
        <v>113</v>
      </c>
      <c r="BE202" s="224">
        <f>IF(N202="základná",J202,0)</f>
        <v>0</v>
      </c>
      <c r="BF202" s="224">
        <f>IF(N202="znížená",J202,0)</f>
        <v>0</v>
      </c>
      <c r="BG202" s="224">
        <f>IF(N202="zákl. prenesená",J202,0)</f>
        <v>0</v>
      </c>
      <c r="BH202" s="224">
        <f>IF(N202="zníž. prenesená",J202,0)</f>
        <v>0</v>
      </c>
      <c r="BI202" s="224">
        <f>IF(N202="nulová",J202,0)</f>
        <v>0</v>
      </c>
      <c r="BJ202" s="16" t="s">
        <v>121</v>
      </c>
      <c r="BK202" s="224">
        <f>ROUND(I202*H202,2)</f>
        <v>0</v>
      </c>
      <c r="BL202" s="16" t="s">
        <v>189</v>
      </c>
      <c r="BM202" s="223" t="s">
        <v>295</v>
      </c>
    </row>
    <row r="203" s="2" customFormat="1" ht="37.8" customHeight="1">
      <c r="A203" s="37"/>
      <c r="B203" s="38"/>
      <c r="C203" s="211" t="s">
        <v>296</v>
      </c>
      <c r="D203" s="211" t="s">
        <v>116</v>
      </c>
      <c r="E203" s="212" t="s">
        <v>297</v>
      </c>
      <c r="F203" s="213" t="s">
        <v>298</v>
      </c>
      <c r="G203" s="214" t="s">
        <v>119</v>
      </c>
      <c r="H203" s="215">
        <v>125.55</v>
      </c>
      <c r="I203" s="216"/>
      <c r="J203" s="217">
        <f>ROUND(I203*H203,2)</f>
        <v>0</v>
      </c>
      <c r="K203" s="218"/>
      <c r="L203" s="43"/>
      <c r="M203" s="219" t="s">
        <v>1</v>
      </c>
      <c r="N203" s="220" t="s">
        <v>41</v>
      </c>
      <c r="O203" s="90"/>
      <c r="P203" s="221">
        <f>O203*H203</f>
        <v>0</v>
      </c>
      <c r="Q203" s="221">
        <v>0.00011</v>
      </c>
      <c r="R203" s="221">
        <f>Q203*H203</f>
        <v>0.0138105</v>
      </c>
      <c r="S203" s="221">
        <v>0</v>
      </c>
      <c r="T203" s="222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3" t="s">
        <v>189</v>
      </c>
      <c r="AT203" s="223" t="s">
        <v>116</v>
      </c>
      <c r="AU203" s="223" t="s">
        <v>121</v>
      </c>
      <c r="AY203" s="16" t="s">
        <v>113</v>
      </c>
      <c r="BE203" s="224">
        <f>IF(N203="základná",J203,0)</f>
        <v>0</v>
      </c>
      <c r="BF203" s="224">
        <f>IF(N203="znížená",J203,0)</f>
        <v>0</v>
      </c>
      <c r="BG203" s="224">
        <f>IF(N203="zákl. prenesená",J203,0)</f>
        <v>0</v>
      </c>
      <c r="BH203" s="224">
        <f>IF(N203="zníž. prenesená",J203,0)</f>
        <v>0</v>
      </c>
      <c r="BI203" s="224">
        <f>IF(N203="nulová",J203,0)</f>
        <v>0</v>
      </c>
      <c r="BJ203" s="16" t="s">
        <v>121</v>
      </c>
      <c r="BK203" s="224">
        <f>ROUND(I203*H203,2)</f>
        <v>0</v>
      </c>
      <c r="BL203" s="16" t="s">
        <v>189</v>
      </c>
      <c r="BM203" s="223" t="s">
        <v>299</v>
      </c>
    </row>
    <row r="204" s="13" customFormat="1">
      <c r="A204" s="13"/>
      <c r="B204" s="225"/>
      <c r="C204" s="226"/>
      <c r="D204" s="227" t="s">
        <v>123</v>
      </c>
      <c r="E204" s="228" t="s">
        <v>1</v>
      </c>
      <c r="F204" s="229" t="s">
        <v>266</v>
      </c>
      <c r="G204" s="226"/>
      <c r="H204" s="230">
        <v>88.659999999999997</v>
      </c>
      <c r="I204" s="231"/>
      <c r="J204" s="226"/>
      <c r="K204" s="226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123</v>
      </c>
      <c r="AU204" s="236" t="s">
        <v>121</v>
      </c>
      <c r="AV204" s="13" t="s">
        <v>121</v>
      </c>
      <c r="AW204" s="13" t="s">
        <v>31</v>
      </c>
      <c r="AX204" s="13" t="s">
        <v>75</v>
      </c>
      <c r="AY204" s="236" t="s">
        <v>113</v>
      </c>
    </row>
    <row r="205" s="13" customFormat="1">
      <c r="A205" s="13"/>
      <c r="B205" s="225"/>
      <c r="C205" s="226"/>
      <c r="D205" s="227" t="s">
        <v>123</v>
      </c>
      <c r="E205" s="228" t="s">
        <v>1</v>
      </c>
      <c r="F205" s="229" t="s">
        <v>267</v>
      </c>
      <c r="G205" s="226"/>
      <c r="H205" s="230">
        <v>12.710000000000001</v>
      </c>
      <c r="I205" s="231"/>
      <c r="J205" s="226"/>
      <c r="K205" s="226"/>
      <c r="L205" s="232"/>
      <c r="M205" s="233"/>
      <c r="N205" s="234"/>
      <c r="O205" s="234"/>
      <c r="P205" s="234"/>
      <c r="Q205" s="234"/>
      <c r="R205" s="234"/>
      <c r="S205" s="234"/>
      <c r="T205" s="23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6" t="s">
        <v>123</v>
      </c>
      <c r="AU205" s="236" t="s">
        <v>121</v>
      </c>
      <c r="AV205" s="13" t="s">
        <v>121</v>
      </c>
      <c r="AW205" s="13" t="s">
        <v>31</v>
      </c>
      <c r="AX205" s="13" t="s">
        <v>75</v>
      </c>
      <c r="AY205" s="236" t="s">
        <v>113</v>
      </c>
    </row>
    <row r="206" s="13" customFormat="1">
      <c r="A206" s="13"/>
      <c r="B206" s="225"/>
      <c r="C206" s="226"/>
      <c r="D206" s="227" t="s">
        <v>123</v>
      </c>
      <c r="E206" s="228" t="s">
        <v>1</v>
      </c>
      <c r="F206" s="229" t="s">
        <v>277</v>
      </c>
      <c r="G206" s="226"/>
      <c r="H206" s="230">
        <v>24.18</v>
      </c>
      <c r="I206" s="231"/>
      <c r="J206" s="226"/>
      <c r="K206" s="226"/>
      <c r="L206" s="232"/>
      <c r="M206" s="233"/>
      <c r="N206" s="234"/>
      <c r="O206" s="234"/>
      <c r="P206" s="234"/>
      <c r="Q206" s="234"/>
      <c r="R206" s="234"/>
      <c r="S206" s="234"/>
      <c r="T206" s="23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6" t="s">
        <v>123</v>
      </c>
      <c r="AU206" s="236" t="s">
        <v>121</v>
      </c>
      <c r="AV206" s="13" t="s">
        <v>121</v>
      </c>
      <c r="AW206" s="13" t="s">
        <v>31</v>
      </c>
      <c r="AX206" s="13" t="s">
        <v>75</v>
      </c>
      <c r="AY206" s="236" t="s">
        <v>113</v>
      </c>
    </row>
    <row r="207" s="14" customFormat="1">
      <c r="A207" s="14"/>
      <c r="B207" s="248"/>
      <c r="C207" s="249"/>
      <c r="D207" s="227" t="s">
        <v>123</v>
      </c>
      <c r="E207" s="250" t="s">
        <v>1</v>
      </c>
      <c r="F207" s="251" t="s">
        <v>214</v>
      </c>
      <c r="G207" s="249"/>
      <c r="H207" s="252">
        <v>125.55</v>
      </c>
      <c r="I207" s="253"/>
      <c r="J207" s="249"/>
      <c r="K207" s="249"/>
      <c r="L207" s="254"/>
      <c r="M207" s="259"/>
      <c r="N207" s="260"/>
      <c r="O207" s="260"/>
      <c r="P207" s="260"/>
      <c r="Q207" s="260"/>
      <c r="R207" s="260"/>
      <c r="S207" s="260"/>
      <c r="T207" s="26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8" t="s">
        <v>123</v>
      </c>
      <c r="AU207" s="258" t="s">
        <v>121</v>
      </c>
      <c r="AV207" s="14" t="s">
        <v>120</v>
      </c>
      <c r="AW207" s="14" t="s">
        <v>31</v>
      </c>
      <c r="AX207" s="14" t="s">
        <v>80</v>
      </c>
      <c r="AY207" s="258" t="s">
        <v>113</v>
      </c>
    </row>
    <row r="208" s="2" customFormat="1" ht="6.96" customHeight="1">
      <c r="A208" s="37"/>
      <c r="B208" s="65"/>
      <c r="C208" s="66"/>
      <c r="D208" s="66"/>
      <c r="E208" s="66"/>
      <c r="F208" s="66"/>
      <c r="G208" s="66"/>
      <c r="H208" s="66"/>
      <c r="I208" s="66"/>
      <c r="J208" s="66"/>
      <c r="K208" s="66"/>
      <c r="L208" s="43"/>
      <c r="M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</sheetData>
  <sheetProtection sheet="1" autoFilter="0" formatColumns="0" formatRows="0" objects="1" scenarios="1" spinCount="100000" saltValue="+rpI+xq7OYSGM3fj51sDHIF7VgiuMGD/gh/nBtnMphaOYJaxywcoppM60aodiVOM0UXQJhAq9Ln59lmjFzNnzg==" hashValue="K4jtekZgKO5a46Tw2ezwdxrL5RDmSa942RzINqefxq+cZjuNWc6Yiz2d2fXB6nSMfzZoy9Chy0TM/l+ZFn8kuA==" algorithmName="SHA-512" password="CC35"/>
  <autoFilter ref="C122:K207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Norbert Jókay</dc:creator>
  <cp:lastModifiedBy>Norbert Jókay</cp:lastModifiedBy>
  <dcterms:created xsi:type="dcterms:W3CDTF">2021-06-23T07:41:27Z</dcterms:created>
  <dcterms:modified xsi:type="dcterms:W3CDTF">2021-06-23T07:41:30Z</dcterms:modified>
</cp:coreProperties>
</file>